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J:\DIC-3\Final 13_08_2025\Po korektuře\"/>
    </mc:Choice>
  </mc:AlternateContent>
  <xr:revisionPtr revIDLastSave="0" documentId="13_ncr:1_{1DB01C0B-B5CC-49FA-BE16-5AFFA8C4C7F4}" xr6:coauthVersionLast="47" xr6:coauthVersionMax="47" xr10:uidLastSave="{00000000-0000-0000-0000-000000000000}"/>
  <bookViews>
    <workbookView xWindow="-108" yWindow="-108" windowWidth="23256" windowHeight="12720" tabRatio="815" activeTab="4" xr2:uid="{00000000-000D-0000-FFFF-FFFF00000000}"/>
  </bookViews>
  <sheets>
    <sheet name="Rekapitulace" sheetId="1" r:id="rId1"/>
    <sheet name="PS 01.1" sheetId="46" r:id="rId2"/>
    <sheet name="PS 01.2." sheetId="47" r:id="rId3"/>
    <sheet name="PS 01.3" sheetId="45" r:id="rId4"/>
    <sheet name="PS 2" sheetId="40" r:id="rId5"/>
    <sheet name="PS 3" sheetId="30" r:id="rId6"/>
    <sheet name="PS 4" sheetId="42" r:id="rId7"/>
    <sheet name="PS 5" sheetId="2" r:id="rId8"/>
    <sheet name="PS 6" sheetId="44" r:id="rId9"/>
    <sheet name="SO 101.1" sheetId="3" state="hidden" r:id="rId10"/>
    <sheet name="SO 101.2" sheetId="4" state="hidden" r:id="rId11"/>
    <sheet name="SO 102.1" sheetId="5" state="hidden" r:id="rId12"/>
    <sheet name="SO 102.2" sheetId="7" state="hidden" r:id="rId13"/>
    <sheet name="SO301.1" sheetId="6" state="hidden" r:id="rId14"/>
    <sheet name="SO301.2" sheetId="8" state="hidden" r:id="rId15"/>
    <sheet name="SO 302" sheetId="9" state="hidden" r:id="rId16"/>
    <sheet name="SO 401.1" sheetId="12" state="hidden" r:id="rId17"/>
    <sheet name="SO 401.2" sheetId="13" state="hidden" r:id="rId18"/>
    <sheet name="SO 401.3" sheetId="14" state="hidden" r:id="rId19"/>
    <sheet name="SO 401.4" sheetId="10" state="hidden" r:id="rId20"/>
    <sheet name="SO 402.1 - EPS" sheetId="11" state="hidden" r:id="rId21"/>
    <sheet name="SO 402.2 - SSK" sheetId="16" state="hidden" r:id="rId22"/>
    <sheet name="SO 402.3 - TEL" sheetId="17" state="hidden" r:id="rId23"/>
    <sheet name="SO 402.4 - ACS + PZTS" sheetId="18" state="hidden" r:id="rId24"/>
    <sheet name="SO 402.5 - CCTV" sheetId="19" state="hidden" r:id="rId25"/>
    <sheet name="SO 402.6 - STA" sheetId="20" state="hidden" r:id="rId26"/>
    <sheet name="PS 01.1a" sheetId="21" state="hidden" r:id="rId27"/>
    <sheet name="PS 01.1b" sheetId="22" state="hidden" r:id="rId28"/>
    <sheet name="PS 01.1c" sheetId="23" state="hidden" r:id="rId29"/>
    <sheet name="PS 01.1e" sheetId="24" state="hidden" r:id="rId30"/>
    <sheet name="PS 01.2" sheetId="25" state="hidden" r:id="rId31"/>
    <sheet name="PS 01.4" sheetId="27" state="hidden" r:id="rId32"/>
    <sheet name="PS 04" sheetId="31" state="hidden" r:id="rId33"/>
    <sheet name="PS 05" sheetId="32" state="hidden" r:id="rId34"/>
    <sheet name="PS 06" sheetId="33" state="hidden" r:id="rId35"/>
    <sheet name="PS 07.1" sheetId="34" state="hidden" r:id="rId36"/>
    <sheet name="PS 07.2" sheetId="35" state="hidden" r:id="rId37"/>
  </sheets>
  <definedNames>
    <definedName name="_xlnm.Print_Area" localSheetId="4">'PS 2'!$B$1:$I$51</definedName>
    <definedName name="_xlnm.Print_Area" localSheetId="5">'PS 3'!$B$1:$I$50</definedName>
    <definedName name="_xlnm.Print_Area" localSheetId="6">'PS 4'!$B$1:$I$16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40" l="1"/>
  <c r="I41" i="40" s="1"/>
  <c r="H40" i="40"/>
  <c r="I40" i="40" s="1"/>
  <c r="H9" i="42" l="1"/>
  <c r="H10" i="42"/>
  <c r="H11" i="42"/>
  <c r="H12" i="42"/>
  <c r="H8" i="42"/>
  <c r="H39" i="40" l="1"/>
  <c r="H42" i="40"/>
  <c r="I42" i="40" s="1"/>
  <c r="H46" i="40"/>
  <c r="I46" i="40" s="1"/>
  <c r="H47" i="40"/>
  <c r="I47" i="40" s="1"/>
  <c r="H48" i="40"/>
  <c r="I48" i="40" s="1"/>
  <c r="H49" i="40"/>
  <c r="I49" i="40" s="1"/>
  <c r="H50" i="40"/>
  <c r="H38" i="40"/>
  <c r="H36" i="40"/>
  <c r="H35" i="40"/>
  <c r="I35" i="40" s="1"/>
  <c r="H30" i="40"/>
  <c r="I30" i="40" s="1"/>
  <c r="H31" i="40"/>
  <c r="I31" i="40" s="1"/>
  <c r="H32" i="40"/>
  <c r="H33" i="40"/>
  <c r="I33" i="40" s="1"/>
  <c r="H29" i="40"/>
  <c r="I29" i="40" s="1"/>
  <c r="H27" i="40"/>
  <c r="I27" i="40" s="1"/>
  <c r="H26" i="40"/>
  <c r="H22" i="40"/>
  <c r="I22" i="40" s="1"/>
  <c r="H23" i="40"/>
  <c r="I23" i="40" s="1"/>
  <c r="H24" i="40"/>
  <c r="H21" i="40"/>
  <c r="H15" i="40"/>
  <c r="H14" i="40" s="1"/>
  <c r="H9" i="40"/>
  <c r="I9" i="40" s="1"/>
  <c r="H10" i="40"/>
  <c r="I10" i="40" s="1"/>
  <c r="H11" i="40"/>
  <c r="H12" i="40"/>
  <c r="H13" i="40"/>
  <c r="I13" i="40" s="1"/>
  <c r="H8" i="40"/>
  <c r="L17" i="45"/>
  <c r="L18" i="45"/>
  <c r="L19" i="45"/>
  <c r="L20" i="45"/>
  <c r="L21" i="45"/>
  <c r="L22" i="45"/>
  <c r="L16" i="45"/>
  <c r="L27" i="47"/>
  <c r="L26" i="47"/>
  <c r="L12" i="47"/>
  <c r="L13" i="47"/>
  <c r="L14" i="47"/>
  <c r="L15" i="47"/>
  <c r="L16" i="47"/>
  <c r="L17" i="47"/>
  <c r="L18" i="47"/>
  <c r="L19" i="47"/>
  <c r="L20" i="47"/>
  <c r="L21" i="47"/>
  <c r="L22" i="47"/>
  <c r="L23" i="47"/>
  <c r="L24" i="47"/>
  <c r="L11" i="47"/>
  <c r="L10" i="47"/>
  <c r="L28" i="46"/>
  <c r="L29" i="46"/>
  <c r="L30" i="46"/>
  <c r="L27" i="46"/>
  <c r="L11" i="46"/>
  <c r="L12" i="46"/>
  <c r="L13" i="46"/>
  <c r="L14" i="46"/>
  <c r="L15" i="46"/>
  <c r="L16" i="46"/>
  <c r="L17" i="46"/>
  <c r="L18" i="46"/>
  <c r="L20" i="46"/>
  <c r="L21" i="46"/>
  <c r="L22" i="46"/>
  <c r="L23" i="46"/>
  <c r="L24" i="46"/>
  <c r="L10" i="46"/>
  <c r="I11" i="42"/>
  <c r="I12" i="42"/>
  <c r="K27" i="47"/>
  <c r="K26" i="47"/>
  <c r="K24" i="47"/>
  <c r="K23" i="47"/>
  <c r="K22" i="47"/>
  <c r="K21" i="47"/>
  <c r="M21" i="47" s="1"/>
  <c r="K20" i="47"/>
  <c r="K19" i="47"/>
  <c r="K18" i="47"/>
  <c r="M18" i="47" s="1"/>
  <c r="K17" i="47"/>
  <c r="M17" i="47" s="1"/>
  <c r="K16" i="47"/>
  <c r="M16" i="47" s="1"/>
  <c r="K15" i="47"/>
  <c r="M15" i="47" s="1"/>
  <c r="K14" i="47"/>
  <c r="K13" i="47"/>
  <c r="M13" i="47" s="1"/>
  <c r="K12" i="47"/>
  <c r="K11" i="47"/>
  <c r="K10" i="47"/>
  <c r="K30" i="46"/>
  <c r="K29" i="46"/>
  <c r="K28" i="46"/>
  <c r="K27" i="46"/>
  <c r="K24" i="46"/>
  <c r="M24" i="46" s="1"/>
  <c r="K23" i="46"/>
  <c r="M23" i="46" s="1"/>
  <c r="K22" i="46"/>
  <c r="K21" i="46"/>
  <c r="M21" i="46" s="1"/>
  <c r="K20" i="46"/>
  <c r="K18" i="46"/>
  <c r="K17" i="46"/>
  <c r="K16" i="46"/>
  <c r="K15" i="46"/>
  <c r="M15" i="46" s="1"/>
  <c r="K14" i="46"/>
  <c r="M14" i="46" s="1"/>
  <c r="K13" i="46"/>
  <c r="K12" i="46"/>
  <c r="K11" i="46"/>
  <c r="K10" i="46"/>
  <c r="J15" i="45"/>
  <c r="K22" i="45"/>
  <c r="M22" i="45" s="1"/>
  <c r="K21" i="45"/>
  <c r="K20" i="45"/>
  <c r="K19" i="45"/>
  <c r="K18" i="45"/>
  <c r="K17" i="45"/>
  <c r="M17" i="45" s="1"/>
  <c r="K16" i="45"/>
  <c r="H26" i="30"/>
  <c r="M20" i="45" l="1"/>
  <c r="M21" i="45"/>
  <c r="M22" i="47"/>
  <c r="M14" i="47"/>
  <c r="M28" i="46"/>
  <c r="M18" i="46"/>
  <c r="H37" i="40"/>
  <c r="M29" i="46"/>
  <c r="M17" i="46"/>
  <c r="M18" i="45"/>
  <c r="M19" i="45"/>
  <c r="M13" i="46"/>
  <c r="M19" i="47"/>
  <c r="M27" i="47"/>
  <c r="M23" i="47"/>
  <c r="M24" i="47"/>
  <c r="M12" i="47"/>
  <c r="M20" i="47"/>
  <c r="M11" i="47"/>
  <c r="M9" i="47" s="1"/>
  <c r="M10" i="47"/>
  <c r="M16" i="46"/>
  <c r="M11" i="46"/>
  <c r="M20" i="46"/>
  <c r="M12" i="46"/>
  <c r="M22" i="46"/>
  <c r="H29" i="30"/>
  <c r="M26" i="47"/>
  <c r="J9" i="45"/>
  <c r="J23" i="45" s="1"/>
  <c r="K9" i="45"/>
  <c r="H27" i="30"/>
  <c r="I27" i="30" s="1"/>
  <c r="H8" i="30"/>
  <c r="H33" i="30"/>
  <c r="I33" i="30" s="1"/>
  <c r="H40" i="30"/>
  <c r="I40" i="30" s="1"/>
  <c r="H22" i="30"/>
  <c r="I22" i="30" s="1"/>
  <c r="H39" i="30"/>
  <c r="I39" i="30" s="1"/>
  <c r="K26" i="46"/>
  <c r="H47" i="30"/>
  <c r="I47" i="30" s="1"/>
  <c r="K9" i="46"/>
  <c r="K31" i="46" s="1"/>
  <c r="L25" i="47"/>
  <c r="K9" i="47"/>
  <c r="K25" i="47"/>
  <c r="L9" i="47"/>
  <c r="M10" i="46"/>
  <c r="L9" i="46"/>
  <c r="M27" i="46"/>
  <c r="M30" i="46"/>
  <c r="M16" i="45"/>
  <c r="K15" i="45"/>
  <c r="H10" i="30"/>
  <c r="I10" i="30" s="1"/>
  <c r="H13" i="30"/>
  <c r="I13" i="30" s="1"/>
  <c r="H35" i="30"/>
  <c r="I35" i="30" s="1"/>
  <c r="I36" i="40"/>
  <c r="I34" i="40" s="1"/>
  <c r="H9" i="30"/>
  <c r="I9" i="30" s="1"/>
  <c r="H15" i="30"/>
  <c r="I15" i="30" s="1"/>
  <c r="I14" i="30" s="1"/>
  <c r="H31" i="30"/>
  <c r="I31" i="30" s="1"/>
  <c r="H49" i="30"/>
  <c r="I49" i="30" s="1"/>
  <c r="H45" i="30"/>
  <c r="I45" i="30" s="1"/>
  <c r="I24" i="40"/>
  <c r="I26" i="40"/>
  <c r="I25" i="40" s="1"/>
  <c r="H46" i="30"/>
  <c r="I46" i="30" s="1"/>
  <c r="H30" i="30"/>
  <c r="I30" i="30" s="1"/>
  <c r="H48" i="30"/>
  <c r="I48" i="30" s="1"/>
  <c r="H23" i="30"/>
  <c r="I23" i="30" s="1"/>
  <c r="H41" i="30"/>
  <c r="I41" i="30" s="1"/>
  <c r="H36" i="30"/>
  <c r="I36" i="30" s="1"/>
  <c r="H21" i="30"/>
  <c r="I21" i="30" s="1"/>
  <c r="I26" i="30"/>
  <c r="H24" i="30"/>
  <c r="I24" i="30" s="1"/>
  <c r="I39" i="40"/>
  <c r="I21" i="40"/>
  <c r="I15" i="40"/>
  <c r="I14" i="40" s="1"/>
  <c r="M9" i="46" l="1"/>
  <c r="M25" i="47"/>
  <c r="M28" i="47" s="1"/>
  <c r="H20" i="40"/>
  <c r="I20" i="40"/>
  <c r="H25" i="40"/>
  <c r="L26" i="46"/>
  <c r="L31" i="46" s="1"/>
  <c r="K28" i="47"/>
  <c r="K23" i="45"/>
  <c r="M9" i="45"/>
  <c r="L9" i="45"/>
  <c r="H34" i="40"/>
  <c r="M26" i="46"/>
  <c r="L15" i="45"/>
  <c r="L28" i="47"/>
  <c r="M15" i="45"/>
  <c r="I8" i="30"/>
  <c r="H14" i="30"/>
  <c r="H25" i="30"/>
  <c r="I12" i="40"/>
  <c r="H12" i="30"/>
  <c r="I12" i="30" s="1"/>
  <c r="I11" i="40"/>
  <c r="H11" i="30"/>
  <c r="I11" i="30" s="1"/>
  <c r="H38" i="30"/>
  <c r="H37" i="30" s="1"/>
  <c r="H32" i="30"/>
  <c r="I32" i="30" s="1"/>
  <c r="I34" i="30"/>
  <c r="H34" i="30"/>
  <c r="I25" i="30"/>
  <c r="I20" i="30"/>
  <c r="I29" i="30"/>
  <c r="H20" i="30"/>
  <c r="I10" i="42"/>
  <c r="H16" i="42"/>
  <c r="L23" i="45" l="1"/>
  <c r="M23" i="45"/>
  <c r="M31" i="46"/>
  <c r="H7" i="30"/>
  <c r="I7" i="30"/>
  <c r="H28" i="30"/>
  <c r="I28" i="30"/>
  <c r="I38" i="30"/>
  <c r="I37" i="30" s="1"/>
  <c r="I9" i="42"/>
  <c r="J9" i="44"/>
  <c r="I10" i="44"/>
  <c r="I11" i="2"/>
  <c r="I9" i="2"/>
  <c r="I10" i="2"/>
  <c r="I8" i="2"/>
  <c r="H28" i="40"/>
  <c r="I50" i="30" l="1"/>
  <c r="H50" i="30"/>
  <c r="J8" i="2"/>
  <c r="J8" i="44" l="1"/>
  <c r="J10" i="44" s="1"/>
  <c r="I32" i="40" l="1"/>
  <c r="I28" i="40" s="1"/>
  <c r="I38" i="40" l="1"/>
  <c r="I50" i="40"/>
  <c r="I37" i="40" l="1"/>
  <c r="J10" i="2"/>
  <c r="J11" i="2"/>
  <c r="K48" i="35" l="1"/>
  <c r="J48" i="35"/>
  <c r="K47" i="35"/>
  <c r="J47" i="35"/>
  <c r="L47" i="35" s="1"/>
  <c r="M47" i="35" s="1"/>
  <c r="K46" i="35"/>
  <c r="J46" i="35"/>
  <c r="L46" i="35" s="1"/>
  <c r="M46" i="35" s="1"/>
  <c r="K45" i="35"/>
  <c r="J45" i="35"/>
  <c r="K43" i="35"/>
  <c r="K41" i="35" s="1"/>
  <c r="J43" i="35"/>
  <c r="K42" i="35"/>
  <c r="J42" i="35"/>
  <c r="J41" i="35" s="1"/>
  <c r="K40" i="35"/>
  <c r="K39" i="35" s="1"/>
  <c r="J40" i="35"/>
  <c r="K38" i="35"/>
  <c r="J38" i="35"/>
  <c r="K37" i="35"/>
  <c r="J37" i="35"/>
  <c r="K36" i="35"/>
  <c r="J36" i="35"/>
  <c r="K35" i="35"/>
  <c r="J35" i="35"/>
  <c r="K34" i="35"/>
  <c r="J34" i="35"/>
  <c r="K32" i="35"/>
  <c r="J32" i="35"/>
  <c r="K31" i="35"/>
  <c r="J31" i="35"/>
  <c r="K30" i="35"/>
  <c r="J30" i="35"/>
  <c r="K28" i="35"/>
  <c r="J28" i="35"/>
  <c r="L28" i="35" s="1"/>
  <c r="M28" i="35" s="1"/>
  <c r="K27" i="35"/>
  <c r="J27" i="35"/>
  <c r="K26" i="35"/>
  <c r="J26" i="35"/>
  <c r="L26" i="35" s="1"/>
  <c r="K24" i="35"/>
  <c r="J24" i="35"/>
  <c r="K23" i="35"/>
  <c r="J23" i="35"/>
  <c r="K22" i="35"/>
  <c r="J22" i="35"/>
  <c r="K21" i="35"/>
  <c r="J21" i="35"/>
  <c r="K20" i="35"/>
  <c r="J20" i="35"/>
  <c r="K19" i="35"/>
  <c r="J19" i="35"/>
  <c r="K18" i="35"/>
  <c r="J18" i="35"/>
  <c r="K17" i="35"/>
  <c r="J17" i="35"/>
  <c r="K16" i="35"/>
  <c r="J16" i="35"/>
  <c r="K15" i="35"/>
  <c r="J15" i="35"/>
  <c r="K14" i="35"/>
  <c r="J14" i="35"/>
  <c r="K13" i="35"/>
  <c r="J13" i="35"/>
  <c r="K11" i="35"/>
  <c r="J11" i="35"/>
  <c r="K10" i="35"/>
  <c r="K9" i="35" s="1"/>
  <c r="J10" i="35"/>
  <c r="K34" i="34"/>
  <c r="K33" i="34" s="1"/>
  <c r="J34" i="34"/>
  <c r="J33" i="34" s="1"/>
  <c r="K32" i="34"/>
  <c r="J32" i="34"/>
  <c r="L32" i="34" s="1"/>
  <c r="M32" i="34" s="1"/>
  <c r="K31" i="34"/>
  <c r="J31" i="34"/>
  <c r="K30" i="34"/>
  <c r="J30" i="34"/>
  <c r="K29" i="34"/>
  <c r="J29" i="34"/>
  <c r="K28" i="34"/>
  <c r="J28" i="34"/>
  <c r="L28" i="34" s="1"/>
  <c r="M28" i="34" s="1"/>
  <c r="K27" i="34"/>
  <c r="J27" i="34"/>
  <c r="K26" i="34"/>
  <c r="J26" i="34"/>
  <c r="K25" i="34"/>
  <c r="J25" i="34"/>
  <c r="K24" i="34"/>
  <c r="J24" i="34"/>
  <c r="K23" i="34"/>
  <c r="J23" i="34"/>
  <c r="K22" i="34"/>
  <c r="J22" i="34"/>
  <c r="K21" i="34"/>
  <c r="J21" i="34"/>
  <c r="B21" i="34"/>
  <c r="K20" i="34"/>
  <c r="J20" i="34"/>
  <c r="K18" i="34"/>
  <c r="J18" i="34"/>
  <c r="K17" i="34"/>
  <c r="J17" i="34"/>
  <c r="K16" i="34"/>
  <c r="J16" i="34"/>
  <c r="K15" i="34"/>
  <c r="J15" i="34"/>
  <c r="K14" i="34"/>
  <c r="J14" i="34"/>
  <c r="K13" i="34"/>
  <c r="J13" i="34"/>
  <c r="K12" i="34"/>
  <c r="J12" i="34"/>
  <c r="L12" i="34" s="1"/>
  <c r="M12" i="34" s="1"/>
  <c r="K11" i="34"/>
  <c r="J11" i="34"/>
  <c r="B11" i="34"/>
  <c r="B12" i="34" s="1"/>
  <c r="K10" i="34"/>
  <c r="J10" i="34"/>
  <c r="K60" i="33"/>
  <c r="J60" i="33"/>
  <c r="B60" i="33"/>
  <c r="G59" i="33"/>
  <c r="K57" i="33"/>
  <c r="J57" i="33"/>
  <c r="L57" i="33" s="1"/>
  <c r="M57" i="33" s="1"/>
  <c r="B56" i="33"/>
  <c r="B55" i="33"/>
  <c r="K54" i="33"/>
  <c r="J54" i="33"/>
  <c r="K53" i="33"/>
  <c r="J53" i="33"/>
  <c r="K52" i="33"/>
  <c r="J52" i="33"/>
  <c r="B51" i="33"/>
  <c r="B50" i="33"/>
  <c r="G49" i="33"/>
  <c r="K49" i="33" s="1"/>
  <c r="K48" i="33"/>
  <c r="J48" i="33"/>
  <c r="K47" i="33"/>
  <c r="J47" i="33"/>
  <c r="B47" i="33"/>
  <c r="K46" i="33"/>
  <c r="J46" i="33"/>
  <c r="B46" i="33"/>
  <c r="K45" i="33"/>
  <c r="J45" i="33"/>
  <c r="G44" i="33"/>
  <c r="K43" i="33"/>
  <c r="J43" i="33"/>
  <c r="G42" i="33"/>
  <c r="J42" i="33" s="1"/>
  <c r="K41" i="33"/>
  <c r="J41" i="33"/>
  <c r="K40" i="33"/>
  <c r="J40" i="33"/>
  <c r="L40" i="33" s="1"/>
  <c r="M40" i="33" s="1"/>
  <c r="K39" i="33"/>
  <c r="J39" i="33"/>
  <c r="K38" i="33"/>
  <c r="J38" i="33"/>
  <c r="K37" i="33"/>
  <c r="J37" i="33"/>
  <c r="K36" i="33"/>
  <c r="J36" i="33"/>
  <c r="K35" i="33"/>
  <c r="J35" i="33"/>
  <c r="B34" i="33"/>
  <c r="B33" i="33"/>
  <c r="K32" i="33"/>
  <c r="J32" i="33"/>
  <c r="K31" i="33"/>
  <c r="J31" i="33"/>
  <c r="G30" i="33"/>
  <c r="G29" i="33"/>
  <c r="J29" i="33" s="1"/>
  <c r="G28" i="33"/>
  <c r="G27" i="33"/>
  <c r="K27" i="33" s="1"/>
  <c r="G26" i="33"/>
  <c r="K26" i="33" s="1"/>
  <c r="K25" i="33"/>
  <c r="J25" i="33"/>
  <c r="G24" i="33"/>
  <c r="J24" i="33" s="1"/>
  <c r="G23" i="33"/>
  <c r="G22" i="33"/>
  <c r="K22" i="33" s="1"/>
  <c r="K21" i="33"/>
  <c r="J21" i="33"/>
  <c r="K19" i="33"/>
  <c r="J19" i="33"/>
  <c r="K18" i="33"/>
  <c r="J18" i="33"/>
  <c r="K17" i="33"/>
  <c r="J17" i="33"/>
  <c r="K16" i="33"/>
  <c r="J16" i="33"/>
  <c r="K15" i="33"/>
  <c r="J15" i="33"/>
  <c r="K14" i="33"/>
  <c r="J14" i="33"/>
  <c r="K13" i="33"/>
  <c r="J13" i="33"/>
  <c r="K12" i="33"/>
  <c r="J12" i="33"/>
  <c r="K11" i="33"/>
  <c r="J11" i="33"/>
  <c r="B11" i="33"/>
  <c r="K10" i="33"/>
  <c r="J10" i="33"/>
  <c r="K49" i="32"/>
  <c r="J49" i="32"/>
  <c r="K48" i="32"/>
  <c r="J48" i="32"/>
  <c r="K47" i="32"/>
  <c r="J47" i="32"/>
  <c r="K46" i="32"/>
  <c r="J46" i="32"/>
  <c r="K45" i="32"/>
  <c r="J45" i="32"/>
  <c r="K43" i="32"/>
  <c r="J43" i="32"/>
  <c r="K42" i="32"/>
  <c r="J42" i="32"/>
  <c r="K40" i="32"/>
  <c r="J40" i="32"/>
  <c r="K39" i="32"/>
  <c r="J39" i="32"/>
  <c r="K38" i="32"/>
  <c r="J38" i="32"/>
  <c r="K37" i="32"/>
  <c r="J37" i="32"/>
  <c r="K36" i="32"/>
  <c r="J36" i="32"/>
  <c r="K35" i="32"/>
  <c r="J35" i="32"/>
  <c r="K34" i="32"/>
  <c r="J34" i="32"/>
  <c r="K33" i="32"/>
  <c r="J33" i="32"/>
  <c r="K32" i="32"/>
  <c r="J32" i="32"/>
  <c r="K31" i="32"/>
  <c r="J31" i="32"/>
  <c r="K30" i="32"/>
  <c r="J30" i="32"/>
  <c r="K29" i="32"/>
  <c r="J29" i="32"/>
  <c r="K28" i="32"/>
  <c r="J28" i="32"/>
  <c r="K27" i="32"/>
  <c r="J27" i="32"/>
  <c r="K26" i="32"/>
  <c r="J26" i="32"/>
  <c r="K25" i="32"/>
  <c r="J25" i="32"/>
  <c r="K24" i="32"/>
  <c r="J24" i="32"/>
  <c r="K23" i="32"/>
  <c r="J23" i="32"/>
  <c r="K22" i="32"/>
  <c r="J22" i="32"/>
  <c r="K21" i="32"/>
  <c r="J21" i="32"/>
  <c r="K20" i="32"/>
  <c r="J20" i="32"/>
  <c r="K19" i="32"/>
  <c r="J19" i="32"/>
  <c r="K18" i="32"/>
  <c r="J18" i="32"/>
  <c r="K17" i="32"/>
  <c r="J17" i="32"/>
  <c r="B17" i="32"/>
  <c r="B18" i="32" s="1"/>
  <c r="B19" i="32" s="1"/>
  <c r="B20" i="32" s="1"/>
  <c r="B21" i="32" s="1"/>
  <c r="B22" i="32" s="1"/>
  <c r="B23" i="32" s="1"/>
  <c r="B24" i="32" s="1"/>
  <c r="B25" i="32" s="1"/>
  <c r="B26" i="32" s="1"/>
  <c r="B27" i="32" s="1"/>
  <c r="B28" i="32" s="1"/>
  <c r="B29" i="32" s="1"/>
  <c r="B30" i="32" s="1"/>
  <c r="B31" i="32" s="1"/>
  <c r="B32" i="32" s="1"/>
  <c r="B33" i="32" s="1"/>
  <c r="B34" i="32" s="1"/>
  <c r="B35" i="32" s="1"/>
  <c r="B36" i="32" s="1"/>
  <c r="B37" i="32" s="1"/>
  <c r="B38" i="32" s="1"/>
  <c r="B39" i="32" s="1"/>
  <c r="B40" i="32" s="1"/>
  <c r="K16" i="32"/>
  <c r="J16" i="32"/>
  <c r="K14" i="32"/>
  <c r="J14" i="32"/>
  <c r="K13" i="32"/>
  <c r="J13" i="32"/>
  <c r="K12" i="32"/>
  <c r="J12" i="32"/>
  <c r="L12" i="32" s="1"/>
  <c r="M12" i="32" s="1"/>
  <c r="K11" i="32"/>
  <c r="J11" i="32"/>
  <c r="K10" i="32"/>
  <c r="J10" i="32"/>
  <c r="K37" i="31"/>
  <c r="J37" i="31"/>
  <c r="K36" i="31"/>
  <c r="J36" i="31"/>
  <c r="K35" i="31"/>
  <c r="J35" i="31"/>
  <c r="K34" i="31"/>
  <c r="J34" i="31"/>
  <c r="K32" i="31"/>
  <c r="J32" i="31"/>
  <c r="K30" i="31"/>
  <c r="J30" i="31"/>
  <c r="K29" i="31"/>
  <c r="J29" i="31"/>
  <c r="K28" i="31"/>
  <c r="J28" i="31"/>
  <c r="K27" i="31"/>
  <c r="J27" i="31"/>
  <c r="K26" i="31"/>
  <c r="J26" i="31"/>
  <c r="L26" i="31" s="1"/>
  <c r="M26" i="31" s="1"/>
  <c r="K25" i="31"/>
  <c r="J25" i="31"/>
  <c r="K24" i="31"/>
  <c r="J24" i="31"/>
  <c r="K23" i="31"/>
  <c r="J23" i="31"/>
  <c r="K22" i="31"/>
  <c r="J22" i="31"/>
  <c r="K21" i="31"/>
  <c r="J21" i="31"/>
  <c r="K20" i="31"/>
  <c r="J20" i="31"/>
  <c r="K19" i="31"/>
  <c r="J19" i="31"/>
  <c r="K18" i="31"/>
  <c r="J18" i="31"/>
  <c r="L18" i="31" s="1"/>
  <c r="M18" i="31" s="1"/>
  <c r="K17" i="31"/>
  <c r="J17" i="31"/>
  <c r="B17" i="31"/>
  <c r="B18" i="31" s="1"/>
  <c r="B19" i="31" s="1"/>
  <c r="B20" i="31" s="1"/>
  <c r="B21" i="31" s="1"/>
  <c r="B22" i="31" s="1"/>
  <c r="B23" i="31" s="1"/>
  <c r="B24" i="31" s="1"/>
  <c r="B25" i="31" s="1"/>
  <c r="B26" i="31" s="1"/>
  <c r="B27" i="31" s="1"/>
  <c r="B28" i="31" s="1"/>
  <c r="B29" i="31" s="1"/>
  <c r="B30" i="31" s="1"/>
  <c r="K16" i="31"/>
  <c r="J16" i="31"/>
  <c r="K14" i="31"/>
  <c r="L14" i="31" s="1"/>
  <c r="M14" i="31" s="1"/>
  <c r="K13" i="31"/>
  <c r="L13" i="31" s="1"/>
  <c r="M13" i="31" s="1"/>
  <c r="K12" i="31"/>
  <c r="L12" i="31" s="1"/>
  <c r="M12" i="31" s="1"/>
  <c r="K11" i="31"/>
  <c r="L11" i="31" s="1"/>
  <c r="M11" i="31" s="1"/>
  <c r="K10" i="31"/>
  <c r="L10" i="31" s="1"/>
  <c r="M10" i="31" s="1"/>
  <c r="J9" i="31"/>
  <c r="K32" i="27"/>
  <c r="J32" i="27"/>
  <c r="K31" i="27"/>
  <c r="J31" i="27"/>
  <c r="K29" i="27"/>
  <c r="J29" i="27"/>
  <c r="K28" i="27"/>
  <c r="J28" i="27"/>
  <c r="K27" i="27"/>
  <c r="J27" i="27"/>
  <c r="K26" i="27"/>
  <c r="J26" i="27"/>
  <c r="K25" i="27"/>
  <c r="J25" i="27"/>
  <c r="K24" i="27"/>
  <c r="J24" i="27"/>
  <c r="K23" i="27"/>
  <c r="J23" i="27"/>
  <c r="K22" i="27"/>
  <c r="J22" i="27"/>
  <c r="K21" i="27"/>
  <c r="J21" i="27"/>
  <c r="K20" i="27"/>
  <c r="J20" i="27"/>
  <c r="K19" i="27"/>
  <c r="J19" i="27"/>
  <c r="K18" i="27"/>
  <c r="J18" i="27"/>
  <c r="K17" i="27"/>
  <c r="J17" i="27"/>
  <c r="B17" i="27"/>
  <c r="B18" i="27" s="1"/>
  <c r="B19" i="27" s="1"/>
  <c r="B20" i="27" s="1"/>
  <c r="B21" i="27" s="1"/>
  <c r="B22" i="27" s="1"/>
  <c r="B23" i="27" s="1"/>
  <c r="B24" i="27" s="1"/>
  <c r="B25" i="27" s="1"/>
  <c r="B26" i="27" s="1"/>
  <c r="B27" i="27" s="1"/>
  <c r="B28" i="27" s="1"/>
  <c r="B29" i="27" s="1"/>
  <c r="K16" i="27"/>
  <c r="J16" i="27"/>
  <c r="K14" i="27"/>
  <c r="J14" i="27"/>
  <c r="K13" i="27"/>
  <c r="J13" i="27"/>
  <c r="K12" i="27"/>
  <c r="J12" i="27"/>
  <c r="L12" i="27" s="1"/>
  <c r="M12" i="27" s="1"/>
  <c r="K11" i="27"/>
  <c r="J11" i="27"/>
  <c r="K10" i="27"/>
  <c r="J10" i="27"/>
  <c r="K34" i="25"/>
  <c r="J34" i="25"/>
  <c r="B34" i="25"/>
  <c r="K33" i="25"/>
  <c r="J33" i="25"/>
  <c r="K31" i="25"/>
  <c r="J31" i="25"/>
  <c r="K30" i="25"/>
  <c r="J30" i="25"/>
  <c r="K29" i="25"/>
  <c r="J29" i="25"/>
  <c r="G28" i="25"/>
  <c r="K28" i="25" s="1"/>
  <c r="K27" i="25"/>
  <c r="J27" i="25"/>
  <c r="K26" i="25"/>
  <c r="J26" i="25"/>
  <c r="K25" i="25"/>
  <c r="J25" i="25"/>
  <c r="K24" i="25"/>
  <c r="J24" i="25"/>
  <c r="K23" i="25"/>
  <c r="J23" i="25"/>
  <c r="K22" i="25"/>
  <c r="J22" i="25"/>
  <c r="K21" i="25"/>
  <c r="J21" i="25"/>
  <c r="K20" i="25"/>
  <c r="J20" i="25"/>
  <c r="K19" i="25"/>
  <c r="J19" i="25"/>
  <c r="K18" i="25"/>
  <c r="J18" i="25"/>
  <c r="B18" i="25"/>
  <c r="B19" i="25" s="1"/>
  <c r="B20" i="25" s="1"/>
  <c r="B21" i="25" s="1"/>
  <c r="B22" i="25" s="1"/>
  <c r="B23" i="25" s="1"/>
  <c r="B24" i="25" s="1"/>
  <c r="B25" i="25" s="1"/>
  <c r="B26" i="25" s="1"/>
  <c r="B27" i="25" s="1"/>
  <c r="B28" i="25" s="1"/>
  <c r="B29" i="25" s="1"/>
  <c r="B30" i="25" s="1"/>
  <c r="B31" i="25" s="1"/>
  <c r="K16" i="25"/>
  <c r="J16" i="25"/>
  <c r="K14" i="25"/>
  <c r="J14" i="25"/>
  <c r="K13" i="25"/>
  <c r="J13" i="25"/>
  <c r="K12" i="25"/>
  <c r="J12" i="25"/>
  <c r="K11" i="25"/>
  <c r="J11" i="25"/>
  <c r="K10" i="25"/>
  <c r="J10" i="25"/>
  <c r="B10" i="25"/>
  <c r="B11" i="25" s="1"/>
  <c r="B12" i="25" s="1"/>
  <c r="B13" i="25" s="1"/>
  <c r="B14" i="25" s="1"/>
  <c r="K39" i="24"/>
  <c r="J39" i="24"/>
  <c r="K38" i="24"/>
  <c r="J38" i="24"/>
  <c r="K37" i="24"/>
  <c r="J37" i="24"/>
  <c r="K35" i="24"/>
  <c r="J35" i="24"/>
  <c r="K34" i="24"/>
  <c r="J34" i="24"/>
  <c r="K33" i="24"/>
  <c r="J33" i="24"/>
  <c r="K32" i="24"/>
  <c r="J32" i="24"/>
  <c r="K31" i="24"/>
  <c r="J31" i="24"/>
  <c r="K30" i="24"/>
  <c r="J30" i="24"/>
  <c r="K29" i="24"/>
  <c r="J29" i="24"/>
  <c r="K28" i="24"/>
  <c r="J28" i="24"/>
  <c r="K27" i="24"/>
  <c r="J27" i="24"/>
  <c r="K26" i="24"/>
  <c r="J26" i="24"/>
  <c r="K24" i="24"/>
  <c r="J24" i="24"/>
  <c r="K23" i="24"/>
  <c r="J23" i="24"/>
  <c r="K22" i="24"/>
  <c r="J22" i="24"/>
  <c r="K21" i="24"/>
  <c r="J21" i="24"/>
  <c r="K20" i="24"/>
  <c r="J20" i="24"/>
  <c r="K19" i="24"/>
  <c r="J19" i="24"/>
  <c r="K17" i="24"/>
  <c r="J17" i="24"/>
  <c r="K16" i="24"/>
  <c r="J16" i="24"/>
  <c r="K15" i="24"/>
  <c r="J15" i="24"/>
  <c r="K14" i="24"/>
  <c r="J14" i="24"/>
  <c r="K13" i="24"/>
  <c r="J13" i="24"/>
  <c r="K12" i="24"/>
  <c r="J12" i="24"/>
  <c r="K11" i="24"/>
  <c r="J11" i="24"/>
  <c r="K10" i="24"/>
  <c r="J10" i="24"/>
  <c r="K74" i="23"/>
  <c r="J74" i="23"/>
  <c r="K73" i="23"/>
  <c r="J73" i="23"/>
  <c r="K72" i="23"/>
  <c r="J72" i="23"/>
  <c r="K71" i="23"/>
  <c r="J71" i="23"/>
  <c r="K70" i="23"/>
  <c r="J70" i="23"/>
  <c r="K69" i="23"/>
  <c r="J69" i="23"/>
  <c r="K68" i="23"/>
  <c r="J68" i="23"/>
  <c r="K67" i="23"/>
  <c r="J67" i="23"/>
  <c r="K66" i="23"/>
  <c r="J66" i="23"/>
  <c r="K65" i="23"/>
  <c r="J65" i="23"/>
  <c r="K64" i="23"/>
  <c r="J64" i="23"/>
  <c r="K63" i="23"/>
  <c r="J63" i="23"/>
  <c r="K62" i="23"/>
  <c r="J62" i="23"/>
  <c r="K61" i="23"/>
  <c r="J61" i="23"/>
  <c r="K60" i="23"/>
  <c r="J60" i="23"/>
  <c r="K59" i="23"/>
  <c r="J59" i="23"/>
  <c r="K56" i="23"/>
  <c r="J56" i="23"/>
  <c r="K55" i="23"/>
  <c r="J55" i="23"/>
  <c r="K54" i="23"/>
  <c r="J54" i="23"/>
  <c r="K53" i="23"/>
  <c r="J53" i="23"/>
  <c r="K52" i="23"/>
  <c r="J52" i="23"/>
  <c r="K51" i="23"/>
  <c r="J51" i="23"/>
  <c r="K50" i="23"/>
  <c r="J50" i="23"/>
  <c r="L50" i="23" s="1"/>
  <c r="M50" i="23" s="1"/>
  <c r="K49" i="23"/>
  <c r="J49" i="23"/>
  <c r="K48" i="23"/>
  <c r="J48" i="23"/>
  <c r="K47" i="23"/>
  <c r="J47" i="23"/>
  <c r="K46" i="23"/>
  <c r="J46" i="23"/>
  <c r="L46" i="23" s="1"/>
  <c r="M46" i="23" s="1"/>
  <c r="K45" i="23"/>
  <c r="J45" i="23"/>
  <c r="K44" i="23"/>
  <c r="J44" i="23"/>
  <c r="K43" i="23"/>
  <c r="J43" i="23"/>
  <c r="K42" i="23"/>
  <c r="J42" i="23"/>
  <c r="L42" i="23" s="1"/>
  <c r="M42" i="23" s="1"/>
  <c r="K41" i="23"/>
  <c r="J41" i="23"/>
  <c r="K40" i="23"/>
  <c r="J40" i="23"/>
  <c r="K39" i="23"/>
  <c r="J39" i="23"/>
  <c r="K38" i="23"/>
  <c r="J38" i="23"/>
  <c r="L38" i="23" s="1"/>
  <c r="M38" i="23" s="1"/>
  <c r="K37" i="23"/>
  <c r="J37" i="23"/>
  <c r="K36" i="23"/>
  <c r="J36" i="23"/>
  <c r="K35" i="23"/>
  <c r="J35" i="23"/>
  <c r="K34" i="23"/>
  <c r="J34" i="23"/>
  <c r="L34" i="23" s="1"/>
  <c r="M34" i="23" s="1"/>
  <c r="K33" i="23"/>
  <c r="J33" i="23"/>
  <c r="K32" i="23"/>
  <c r="J32" i="23"/>
  <c r="K31" i="23"/>
  <c r="J31" i="23"/>
  <c r="K30" i="23"/>
  <c r="J30" i="23"/>
  <c r="L30" i="23" s="1"/>
  <c r="M30" i="23" s="1"/>
  <c r="K29" i="23"/>
  <c r="J29" i="23"/>
  <c r="K28" i="23"/>
  <c r="J28" i="23"/>
  <c r="K25" i="23"/>
  <c r="J25" i="23"/>
  <c r="K24" i="23"/>
  <c r="J24" i="23"/>
  <c r="K23" i="23"/>
  <c r="J23" i="23"/>
  <c r="K22" i="23"/>
  <c r="J22" i="23"/>
  <c r="K21" i="23"/>
  <c r="J21" i="23"/>
  <c r="K20" i="23"/>
  <c r="J20" i="23"/>
  <c r="L20" i="23" s="1"/>
  <c r="M20" i="23" s="1"/>
  <c r="K19" i="23"/>
  <c r="J19" i="23"/>
  <c r="K18" i="23"/>
  <c r="J18" i="23"/>
  <c r="K16" i="23"/>
  <c r="J16" i="23"/>
  <c r="K15" i="23"/>
  <c r="J15" i="23"/>
  <c r="L15" i="23" s="1"/>
  <c r="M15" i="23" s="1"/>
  <c r="K14" i="23"/>
  <c r="J14" i="23"/>
  <c r="K12" i="23"/>
  <c r="J12" i="23"/>
  <c r="K10" i="23"/>
  <c r="J10" i="23"/>
  <c r="K54" i="22"/>
  <c r="J54" i="22"/>
  <c r="L54" i="22" s="1"/>
  <c r="M54" i="22" s="1"/>
  <c r="K53" i="22"/>
  <c r="J53" i="22"/>
  <c r="K52" i="22"/>
  <c r="J52" i="22"/>
  <c r="K51" i="22"/>
  <c r="J51" i="22"/>
  <c r="K50" i="22"/>
  <c r="J50" i="22"/>
  <c r="K49" i="22"/>
  <c r="J49" i="22"/>
  <c r="K48" i="22"/>
  <c r="J48" i="22"/>
  <c r="K47" i="22"/>
  <c r="J47" i="22"/>
  <c r="K46" i="22"/>
  <c r="J46" i="22"/>
  <c r="L46" i="22" s="1"/>
  <c r="M46" i="22" s="1"/>
  <c r="K45" i="22"/>
  <c r="J45" i="22"/>
  <c r="K44" i="22"/>
  <c r="J44" i="22"/>
  <c r="K43" i="22"/>
  <c r="J43" i="22"/>
  <c r="K42" i="22"/>
  <c r="J42" i="22"/>
  <c r="K41" i="22"/>
  <c r="J41" i="22"/>
  <c r="L41" i="22" s="1"/>
  <c r="M41" i="22" s="1"/>
  <c r="K40" i="22"/>
  <c r="J40" i="22"/>
  <c r="K38" i="22"/>
  <c r="J38" i="22"/>
  <c r="K37" i="22"/>
  <c r="J37" i="22"/>
  <c r="K36" i="22"/>
  <c r="J36" i="22"/>
  <c r="L36" i="22" s="1"/>
  <c r="M36" i="22" s="1"/>
  <c r="K35" i="22"/>
  <c r="J35" i="22"/>
  <c r="K34" i="22"/>
  <c r="J34" i="22"/>
  <c r="K33" i="22"/>
  <c r="J33" i="22"/>
  <c r="K32" i="22"/>
  <c r="J32" i="22"/>
  <c r="K31" i="22"/>
  <c r="J31" i="22"/>
  <c r="K30" i="22"/>
  <c r="J30" i="22"/>
  <c r="K29" i="22"/>
  <c r="J29" i="22"/>
  <c r="K28" i="22"/>
  <c r="J28" i="22"/>
  <c r="K27" i="22"/>
  <c r="J27" i="22"/>
  <c r="K26" i="22"/>
  <c r="J26" i="22"/>
  <c r="K25" i="22"/>
  <c r="J25" i="22"/>
  <c r="K24" i="22"/>
  <c r="J24" i="22"/>
  <c r="K23" i="22"/>
  <c r="J23" i="22"/>
  <c r="K22" i="22"/>
  <c r="J22" i="22"/>
  <c r="K21" i="22"/>
  <c r="J21" i="22"/>
  <c r="K20" i="22"/>
  <c r="J20" i="22"/>
  <c r="K19" i="22"/>
  <c r="J19" i="22"/>
  <c r="K17" i="22"/>
  <c r="J17" i="22"/>
  <c r="K16" i="22"/>
  <c r="J16" i="22"/>
  <c r="K15" i="22"/>
  <c r="J15" i="22"/>
  <c r="K14" i="22"/>
  <c r="J14" i="22"/>
  <c r="K13" i="22"/>
  <c r="J13" i="22"/>
  <c r="K12" i="22"/>
  <c r="J12" i="22"/>
  <c r="K11" i="22"/>
  <c r="J11" i="22"/>
  <c r="K10" i="22"/>
  <c r="J10" i="22"/>
  <c r="K68" i="21"/>
  <c r="J68" i="21"/>
  <c r="K67" i="21"/>
  <c r="J67" i="21"/>
  <c r="K66" i="21"/>
  <c r="J66" i="21"/>
  <c r="K65" i="21"/>
  <c r="J65" i="21"/>
  <c r="K63" i="21"/>
  <c r="J63" i="21"/>
  <c r="K62" i="21"/>
  <c r="J62" i="21"/>
  <c r="K61" i="21"/>
  <c r="J61" i="21"/>
  <c r="K60" i="21"/>
  <c r="J60" i="21"/>
  <c r="K59" i="21"/>
  <c r="J59" i="21"/>
  <c r="K58" i="21"/>
  <c r="J58" i="21"/>
  <c r="K57" i="21"/>
  <c r="J57" i="21"/>
  <c r="K56" i="21"/>
  <c r="J56" i="21"/>
  <c r="K55" i="21"/>
  <c r="J55" i="21"/>
  <c r="K54" i="21"/>
  <c r="J54" i="21"/>
  <c r="K53" i="21"/>
  <c r="J53" i="21"/>
  <c r="K52" i="21"/>
  <c r="J52" i="21"/>
  <c r="K49" i="21"/>
  <c r="J49" i="21"/>
  <c r="K48" i="21"/>
  <c r="J48" i="21"/>
  <c r="K47" i="21"/>
  <c r="J47" i="21"/>
  <c r="K45" i="21"/>
  <c r="J45" i="21"/>
  <c r="K43" i="21"/>
  <c r="J43" i="21"/>
  <c r="K42" i="21"/>
  <c r="J42" i="21"/>
  <c r="K41" i="21"/>
  <c r="J41" i="21"/>
  <c r="K40" i="21"/>
  <c r="J40" i="21"/>
  <c r="K39" i="21"/>
  <c r="J39" i="21"/>
  <c r="K38" i="21"/>
  <c r="J38" i="21"/>
  <c r="K37" i="21"/>
  <c r="J37" i="21"/>
  <c r="K36" i="21"/>
  <c r="J36" i="21"/>
  <c r="K35" i="21"/>
  <c r="J35" i="21"/>
  <c r="K34" i="21"/>
  <c r="J34" i="21"/>
  <c r="K33" i="21"/>
  <c r="J33" i="21"/>
  <c r="K32" i="21"/>
  <c r="J32" i="21"/>
  <c r="K31" i="21"/>
  <c r="J31" i="21"/>
  <c r="K30" i="21"/>
  <c r="J30" i="21"/>
  <c r="K29" i="21"/>
  <c r="J29" i="21"/>
  <c r="K28" i="21"/>
  <c r="J28" i="21"/>
  <c r="K27" i="21"/>
  <c r="J27" i="21"/>
  <c r="K26" i="21"/>
  <c r="J26" i="21"/>
  <c r="K25" i="21"/>
  <c r="J25" i="21"/>
  <c r="K24" i="21"/>
  <c r="J24" i="21"/>
  <c r="K23" i="21"/>
  <c r="J23" i="21"/>
  <c r="K20" i="21"/>
  <c r="J20" i="21"/>
  <c r="K18" i="21"/>
  <c r="J18" i="21"/>
  <c r="K17" i="21"/>
  <c r="J17" i="21"/>
  <c r="K16" i="21"/>
  <c r="J16" i="21"/>
  <c r="K15" i="21"/>
  <c r="J15" i="21"/>
  <c r="K13" i="21"/>
  <c r="J13" i="21"/>
  <c r="K12" i="21"/>
  <c r="J12" i="21"/>
  <c r="K11" i="21"/>
  <c r="J11" i="21"/>
  <c r="K10" i="21"/>
  <c r="J10" i="21"/>
  <c r="K47" i="20"/>
  <c r="J47" i="20"/>
  <c r="L47" i="20" s="1"/>
  <c r="M47" i="20" s="1"/>
  <c r="K46" i="20"/>
  <c r="J46" i="20"/>
  <c r="G45" i="20"/>
  <c r="K45" i="20" s="1"/>
  <c r="K44" i="20"/>
  <c r="J44" i="20"/>
  <c r="K43" i="20"/>
  <c r="J43" i="20"/>
  <c r="B43" i="20"/>
  <c r="G42" i="20"/>
  <c r="K42" i="20" s="1"/>
  <c r="K40" i="20"/>
  <c r="J40" i="20"/>
  <c r="K39" i="20"/>
  <c r="J39" i="20"/>
  <c r="K37" i="20"/>
  <c r="J37" i="20"/>
  <c r="K35" i="20"/>
  <c r="J35" i="20"/>
  <c r="G34" i="20"/>
  <c r="J34" i="20" s="1"/>
  <c r="G33" i="20"/>
  <c r="G38" i="20" s="1"/>
  <c r="K32" i="20"/>
  <c r="J32" i="20"/>
  <c r="B31" i="20"/>
  <c r="K30" i="20"/>
  <c r="J30" i="20"/>
  <c r="L30" i="20" s="1"/>
  <c r="M30" i="20" s="1"/>
  <c r="K29" i="20"/>
  <c r="J29" i="20"/>
  <c r="K28" i="20"/>
  <c r="J28" i="20"/>
  <c r="K27" i="20"/>
  <c r="J27" i="20"/>
  <c r="K26" i="20"/>
  <c r="J26" i="20"/>
  <c r="K25" i="20"/>
  <c r="J25" i="20"/>
  <c r="K24" i="20"/>
  <c r="J24" i="20"/>
  <c r="K23" i="20"/>
  <c r="J23" i="20"/>
  <c r="K22" i="20"/>
  <c r="J22" i="20"/>
  <c r="L22" i="20" s="1"/>
  <c r="M22" i="20" s="1"/>
  <c r="K21" i="20"/>
  <c r="J21" i="20"/>
  <c r="B21" i="20"/>
  <c r="K20" i="20"/>
  <c r="J20" i="20"/>
  <c r="K18" i="20"/>
  <c r="J18" i="20"/>
  <c r="K17" i="20"/>
  <c r="J17" i="20"/>
  <c r="K16" i="20"/>
  <c r="J16" i="20"/>
  <c r="K15" i="20"/>
  <c r="J15" i="20"/>
  <c r="K14" i="20"/>
  <c r="J14" i="20"/>
  <c r="K13" i="20"/>
  <c r="J13" i="20"/>
  <c r="K12" i="20"/>
  <c r="J12" i="20"/>
  <c r="K11" i="20"/>
  <c r="J11" i="20"/>
  <c r="B11" i="20"/>
  <c r="B12" i="20" s="1"/>
  <c r="K10" i="20"/>
  <c r="J10" i="20"/>
  <c r="B27" i="19"/>
  <c r="B26" i="19"/>
  <c r="K24" i="19"/>
  <c r="J24" i="19"/>
  <c r="G23" i="19"/>
  <c r="K22" i="19"/>
  <c r="J22" i="19"/>
  <c r="G21" i="19"/>
  <c r="K21" i="19" s="1"/>
  <c r="K20" i="19"/>
  <c r="J20" i="19"/>
  <c r="B20" i="19"/>
  <c r="K19" i="19"/>
  <c r="J19" i="19"/>
  <c r="K17" i="19"/>
  <c r="J17" i="19"/>
  <c r="K16" i="19"/>
  <c r="J16" i="19"/>
  <c r="K15" i="19"/>
  <c r="J15" i="19"/>
  <c r="K14" i="19"/>
  <c r="J14" i="19"/>
  <c r="K13" i="19"/>
  <c r="J13" i="19"/>
  <c r="K12" i="19"/>
  <c r="J12" i="19"/>
  <c r="K11" i="19"/>
  <c r="J11" i="19"/>
  <c r="B11" i="19"/>
  <c r="K10" i="19"/>
  <c r="J10" i="19"/>
  <c r="K70" i="18"/>
  <c r="J70" i="18"/>
  <c r="L70" i="18" s="1"/>
  <c r="M70" i="18" s="1"/>
  <c r="K69" i="18"/>
  <c r="J69" i="18"/>
  <c r="G68" i="18"/>
  <c r="K68" i="18" s="1"/>
  <c r="K67" i="18"/>
  <c r="J67" i="18"/>
  <c r="K66" i="18"/>
  <c r="J66" i="18"/>
  <c r="B66" i="18"/>
  <c r="K65" i="18"/>
  <c r="J65" i="18"/>
  <c r="G63" i="18"/>
  <c r="K63" i="18" s="1"/>
  <c r="K62" i="18"/>
  <c r="J62" i="18"/>
  <c r="K61" i="18"/>
  <c r="L61" i="18" s="1"/>
  <c r="M61" i="18" s="1"/>
  <c r="J61" i="18"/>
  <c r="G60" i="18"/>
  <c r="K59" i="18"/>
  <c r="J59" i="18"/>
  <c r="B59" i="18"/>
  <c r="G58" i="18"/>
  <c r="K58" i="18" s="1"/>
  <c r="K56" i="18"/>
  <c r="J56" i="18"/>
  <c r="K55" i="18"/>
  <c r="J55" i="18"/>
  <c r="K54" i="18"/>
  <c r="J54" i="18"/>
  <c r="K53" i="18"/>
  <c r="J53" i="18"/>
  <c r="K52" i="18"/>
  <c r="J52" i="18"/>
  <c r="K51" i="18"/>
  <c r="J51" i="18"/>
  <c r="K50" i="18"/>
  <c r="J50" i="18"/>
  <c r="K49" i="18"/>
  <c r="J49" i="18"/>
  <c r="K48" i="18"/>
  <c r="J48" i="18"/>
  <c r="K47" i="18"/>
  <c r="J47" i="18"/>
  <c r="B46" i="18"/>
  <c r="K45" i="18"/>
  <c r="J45" i="18"/>
  <c r="K44" i="18"/>
  <c r="J44" i="18"/>
  <c r="K43" i="18"/>
  <c r="J43" i="18"/>
  <c r="B42" i="18"/>
  <c r="K41" i="18"/>
  <c r="J41" i="18"/>
  <c r="K40" i="18"/>
  <c r="J40" i="18"/>
  <c r="G39" i="18"/>
  <c r="K39" i="18" s="1"/>
  <c r="G38" i="18"/>
  <c r="J38" i="18" s="1"/>
  <c r="G37" i="18"/>
  <c r="J37" i="18" s="1"/>
  <c r="G36" i="18"/>
  <c r="J36" i="18" s="1"/>
  <c r="G35" i="18"/>
  <c r="K35" i="18" s="1"/>
  <c r="G34" i="18"/>
  <c r="K33" i="18"/>
  <c r="J33" i="18"/>
  <c r="K32" i="18"/>
  <c r="J32" i="18"/>
  <c r="K31" i="18"/>
  <c r="J31" i="18"/>
  <c r="K30" i="18"/>
  <c r="J30" i="18"/>
  <c r="K29" i="18"/>
  <c r="J29" i="18"/>
  <c r="K28" i="18"/>
  <c r="J28" i="18"/>
  <c r="K27" i="18"/>
  <c r="J27" i="18"/>
  <c r="K26" i="18"/>
  <c r="J26" i="18"/>
  <c r="K25" i="18"/>
  <c r="J25" i="18"/>
  <c r="K24" i="18"/>
  <c r="J24" i="18"/>
  <c r="K23" i="18"/>
  <c r="J23" i="18"/>
  <c r="K22" i="18"/>
  <c r="J22" i="18"/>
  <c r="B22" i="18"/>
  <c r="B23" i="18" s="1"/>
  <c r="K21" i="18"/>
  <c r="J21" i="18"/>
  <c r="K19" i="18"/>
  <c r="J19" i="18"/>
  <c r="K18" i="18"/>
  <c r="J18" i="18"/>
  <c r="K17" i="18"/>
  <c r="J17" i="18"/>
  <c r="K16" i="18"/>
  <c r="J16" i="18"/>
  <c r="K15" i="18"/>
  <c r="J15" i="18"/>
  <c r="K14" i="18"/>
  <c r="J14" i="18"/>
  <c r="K13" i="18"/>
  <c r="J13" i="18"/>
  <c r="K12" i="18"/>
  <c r="J12" i="18"/>
  <c r="K11" i="18"/>
  <c r="J11" i="18"/>
  <c r="B11" i="18"/>
  <c r="K10" i="18"/>
  <c r="J10" i="18"/>
  <c r="K25" i="17"/>
  <c r="J25" i="17"/>
  <c r="K24" i="17"/>
  <c r="J24" i="17"/>
  <c r="K23" i="17"/>
  <c r="J23" i="17"/>
  <c r="K22" i="17"/>
  <c r="J22" i="17"/>
  <c r="K21" i="17"/>
  <c r="J21" i="17"/>
  <c r="K20" i="17"/>
  <c r="J20" i="17"/>
  <c r="K19" i="17"/>
  <c r="J19" i="17"/>
  <c r="L19" i="17" s="1"/>
  <c r="M19" i="17" s="1"/>
  <c r="K18" i="17"/>
  <c r="J18" i="17"/>
  <c r="B18" i="17"/>
  <c r="B19" i="17" s="1"/>
  <c r="K17" i="17"/>
  <c r="J17" i="17"/>
  <c r="K15" i="17"/>
  <c r="J15" i="17"/>
  <c r="K14" i="17"/>
  <c r="J14" i="17"/>
  <c r="K13" i="17"/>
  <c r="J13" i="17"/>
  <c r="K12" i="17"/>
  <c r="J12" i="17"/>
  <c r="K11" i="17"/>
  <c r="J11" i="17"/>
  <c r="B11" i="17"/>
  <c r="B12" i="17" s="1"/>
  <c r="K10" i="17"/>
  <c r="J10" i="17"/>
  <c r="K114" i="16"/>
  <c r="J114" i="16"/>
  <c r="K113" i="16"/>
  <c r="J113" i="16"/>
  <c r="K112" i="16"/>
  <c r="J112" i="16"/>
  <c r="K111" i="16"/>
  <c r="J111" i="16"/>
  <c r="K110" i="16"/>
  <c r="J110" i="16"/>
  <c r="K109" i="16"/>
  <c r="J109" i="16"/>
  <c r="K108" i="16"/>
  <c r="J108" i="16"/>
  <c r="L108" i="16" s="1"/>
  <c r="M108" i="16" s="1"/>
  <c r="K107" i="16"/>
  <c r="J107" i="16"/>
  <c r="K106" i="16"/>
  <c r="J106" i="16"/>
  <c r="K105" i="16"/>
  <c r="J105" i="16"/>
  <c r="K104" i="16"/>
  <c r="J104" i="16"/>
  <c r="K103" i="16"/>
  <c r="J103" i="16"/>
  <c r="K102" i="16"/>
  <c r="J102" i="16"/>
  <c r="K101" i="16"/>
  <c r="J101" i="16"/>
  <c r="K100" i="16"/>
  <c r="J100" i="16"/>
  <c r="K99" i="16"/>
  <c r="J99" i="16"/>
  <c r="K98" i="16"/>
  <c r="J98" i="16"/>
  <c r="K97" i="16"/>
  <c r="J97" i="16"/>
  <c r="K96" i="16"/>
  <c r="J96" i="16"/>
  <c r="K95" i="16"/>
  <c r="J95" i="16"/>
  <c r="K94" i="16"/>
  <c r="J94" i="16"/>
  <c r="K93" i="16"/>
  <c r="J93" i="16"/>
  <c r="L93" i="16" s="1"/>
  <c r="M93" i="16" s="1"/>
  <c r="K92" i="16"/>
  <c r="J92" i="16"/>
  <c r="K91" i="16"/>
  <c r="J91" i="16"/>
  <c r="K90" i="16"/>
  <c r="J90" i="16"/>
  <c r="B89" i="16"/>
  <c r="B88" i="16"/>
  <c r="K87" i="16"/>
  <c r="J87" i="16"/>
  <c r="K86" i="16"/>
  <c r="J86" i="16"/>
  <c r="K85" i="16"/>
  <c r="J85" i="16"/>
  <c r="K84" i="16"/>
  <c r="J84" i="16"/>
  <c r="B84" i="16"/>
  <c r="B85" i="16" s="1"/>
  <c r="K83" i="16"/>
  <c r="J83" i="16"/>
  <c r="K81" i="16"/>
  <c r="J81" i="16"/>
  <c r="G80" i="16"/>
  <c r="K80" i="16" s="1"/>
  <c r="G79" i="16"/>
  <c r="K78" i="16"/>
  <c r="J78" i="16"/>
  <c r="G77" i="16"/>
  <c r="J77" i="16" s="1"/>
  <c r="K76" i="16"/>
  <c r="J76" i="16"/>
  <c r="K75" i="16"/>
  <c r="J75" i="16"/>
  <c r="K73" i="16"/>
  <c r="J73" i="16"/>
  <c r="K71" i="16"/>
  <c r="J71" i="16"/>
  <c r="L71" i="16" s="1"/>
  <c r="M71" i="16" s="1"/>
  <c r="K70" i="16"/>
  <c r="J70" i="16"/>
  <c r="B69" i="16"/>
  <c r="B68" i="16"/>
  <c r="K67" i="16"/>
  <c r="J67" i="16"/>
  <c r="K66" i="16"/>
  <c r="J66" i="16"/>
  <c r="L66" i="16" s="1"/>
  <c r="M66" i="16" s="1"/>
  <c r="B65" i="16"/>
  <c r="B64" i="16"/>
  <c r="K63" i="16"/>
  <c r="J63" i="16"/>
  <c r="G62" i="16"/>
  <c r="K62" i="16" s="1"/>
  <c r="K61" i="16"/>
  <c r="J61" i="16"/>
  <c r="G60" i="16"/>
  <c r="K60" i="16" s="1"/>
  <c r="K59" i="16"/>
  <c r="J59" i="16"/>
  <c r="K58" i="16"/>
  <c r="J58" i="16"/>
  <c r="K57" i="16"/>
  <c r="J57" i="16"/>
  <c r="B56" i="16"/>
  <c r="B55" i="16"/>
  <c r="K54" i="16"/>
  <c r="J54" i="16"/>
  <c r="G53" i="16"/>
  <c r="G52" i="16"/>
  <c r="K51" i="16"/>
  <c r="J51" i="16"/>
  <c r="L51" i="16" s="1"/>
  <c r="M51" i="16" s="1"/>
  <c r="G49" i="16"/>
  <c r="G48" i="16"/>
  <c r="K48" i="16" s="1"/>
  <c r="G47" i="16"/>
  <c r="G46" i="16"/>
  <c r="J46" i="16" s="1"/>
  <c r="G45" i="16"/>
  <c r="K45" i="16" s="1"/>
  <c r="G44" i="16"/>
  <c r="K44" i="16" s="1"/>
  <c r="G43" i="16"/>
  <c r="J43" i="16" s="1"/>
  <c r="K42" i="16"/>
  <c r="J42" i="16"/>
  <c r="B41" i="16"/>
  <c r="K39" i="16"/>
  <c r="J39" i="16"/>
  <c r="G38" i="16"/>
  <c r="J38" i="16" s="1"/>
  <c r="K37" i="16"/>
  <c r="J37" i="16"/>
  <c r="K36" i="16"/>
  <c r="J36" i="16"/>
  <c r="G35" i="16"/>
  <c r="G33" i="16"/>
  <c r="K33" i="16" s="1"/>
  <c r="K32" i="16"/>
  <c r="J32" i="16"/>
  <c r="K31" i="16"/>
  <c r="J31" i="16"/>
  <c r="K30" i="16"/>
  <c r="J30" i="16"/>
  <c r="K29" i="16"/>
  <c r="J29" i="16"/>
  <c r="K28" i="16"/>
  <c r="J28" i="16"/>
  <c r="K27" i="16"/>
  <c r="J27" i="16"/>
  <c r="K26" i="16"/>
  <c r="J26" i="16"/>
  <c r="K25" i="16"/>
  <c r="J25" i="16"/>
  <c r="K24" i="16"/>
  <c r="J24" i="16"/>
  <c r="G23" i="16"/>
  <c r="K23" i="16" s="1"/>
  <c r="K22" i="16"/>
  <c r="J22" i="16"/>
  <c r="K21" i="16"/>
  <c r="J21" i="16"/>
  <c r="B21" i="16"/>
  <c r="B22" i="16" s="1"/>
  <c r="K20" i="16"/>
  <c r="J20" i="16"/>
  <c r="K18" i="16"/>
  <c r="J18" i="16"/>
  <c r="K17" i="16"/>
  <c r="J17" i="16"/>
  <c r="K16" i="16"/>
  <c r="J16" i="16"/>
  <c r="K15" i="16"/>
  <c r="J15" i="16"/>
  <c r="K14" i="16"/>
  <c r="J14" i="16"/>
  <c r="K13" i="16"/>
  <c r="J13" i="16"/>
  <c r="K12" i="16"/>
  <c r="J12" i="16"/>
  <c r="K11" i="16"/>
  <c r="J11" i="16"/>
  <c r="B11" i="16"/>
  <c r="B12" i="16" s="1"/>
  <c r="K10" i="16"/>
  <c r="J10" i="16"/>
  <c r="K57" i="11"/>
  <c r="J57" i="11"/>
  <c r="K56" i="11"/>
  <c r="J56" i="11"/>
  <c r="K55" i="11"/>
  <c r="J55" i="11"/>
  <c r="K54" i="11"/>
  <c r="J54" i="11"/>
  <c r="K53" i="11"/>
  <c r="J53" i="11"/>
  <c r="G52" i="11"/>
  <c r="K52" i="11" s="1"/>
  <c r="G51" i="11"/>
  <c r="J51" i="11" s="1"/>
  <c r="G50" i="11"/>
  <c r="K50" i="11" s="1"/>
  <c r="K49" i="11"/>
  <c r="J49" i="11"/>
  <c r="K48" i="11"/>
  <c r="J48" i="11"/>
  <c r="K47" i="11"/>
  <c r="J47" i="11"/>
  <c r="K46" i="11"/>
  <c r="J46" i="11"/>
  <c r="K45" i="11"/>
  <c r="J45" i="11"/>
  <c r="B45" i="11"/>
  <c r="K44" i="11"/>
  <c r="J44" i="11"/>
  <c r="G42" i="11"/>
  <c r="K42" i="11" s="1"/>
  <c r="K41" i="11"/>
  <c r="J41" i="11"/>
  <c r="K40" i="11"/>
  <c r="J40" i="11"/>
  <c r="K39" i="11"/>
  <c r="J39" i="11"/>
  <c r="B39" i="11"/>
  <c r="B40" i="11" s="1"/>
  <c r="K38" i="11"/>
  <c r="J38" i="11"/>
  <c r="K36" i="11"/>
  <c r="J36" i="11"/>
  <c r="K35" i="11"/>
  <c r="J35" i="11"/>
  <c r="K34" i="11"/>
  <c r="J34" i="11"/>
  <c r="K33" i="11"/>
  <c r="J33" i="11"/>
  <c r="K32" i="11"/>
  <c r="J32" i="11"/>
  <c r="G31" i="11"/>
  <c r="J31" i="11" s="1"/>
  <c r="K30" i="11"/>
  <c r="J30" i="11"/>
  <c r="K29" i="11"/>
  <c r="J29" i="11"/>
  <c r="K28" i="11"/>
  <c r="J28" i="11"/>
  <c r="K27" i="11"/>
  <c r="J27" i="11"/>
  <c r="G26" i="11"/>
  <c r="K26" i="11" s="1"/>
  <c r="K25" i="11"/>
  <c r="J25" i="11"/>
  <c r="K24" i="11"/>
  <c r="J24" i="11"/>
  <c r="K23" i="11"/>
  <c r="J23" i="11"/>
  <c r="B23" i="11"/>
  <c r="B24" i="11" s="1"/>
  <c r="K22" i="11"/>
  <c r="J22" i="11"/>
  <c r="K20" i="11"/>
  <c r="J20" i="11"/>
  <c r="K19" i="11"/>
  <c r="J19" i="11"/>
  <c r="K18" i="11"/>
  <c r="J18" i="11"/>
  <c r="K17" i="11"/>
  <c r="J17" i="11"/>
  <c r="K16" i="11"/>
  <c r="J16" i="11"/>
  <c r="K15" i="11"/>
  <c r="J15" i="11"/>
  <c r="K14" i="11"/>
  <c r="J14" i="11"/>
  <c r="K13" i="11"/>
  <c r="J13" i="11"/>
  <c r="K12" i="11"/>
  <c r="J12" i="11"/>
  <c r="K11" i="11"/>
  <c r="J11" i="11"/>
  <c r="B11" i="11"/>
  <c r="K10" i="11"/>
  <c r="J10" i="11"/>
  <c r="K48" i="10"/>
  <c r="J48" i="10"/>
  <c r="K47" i="10"/>
  <c r="J47" i="10"/>
  <c r="G46" i="10"/>
  <c r="K46" i="10" s="1"/>
  <c r="G45" i="10"/>
  <c r="K45" i="10" s="1"/>
  <c r="K44" i="10"/>
  <c r="J44" i="10"/>
  <c r="G43" i="10"/>
  <c r="K43" i="10" s="1"/>
  <c r="K42" i="10"/>
  <c r="J42" i="10"/>
  <c r="K41" i="10"/>
  <c r="J41" i="10"/>
  <c r="G40" i="10"/>
  <c r="K40" i="10" s="1"/>
  <c r="K39" i="10"/>
  <c r="J39" i="10"/>
  <c r="K38" i="10"/>
  <c r="J38" i="10"/>
  <c r="K37" i="10"/>
  <c r="J37" i="10"/>
  <c r="K36" i="10"/>
  <c r="J36" i="10"/>
  <c r="G35" i="10"/>
  <c r="K35" i="10" s="1"/>
  <c r="K34" i="10"/>
  <c r="J34" i="10"/>
  <c r="K33" i="10"/>
  <c r="J33" i="10"/>
  <c r="G32" i="10"/>
  <c r="K32" i="10" s="1"/>
  <c r="G31" i="10"/>
  <c r="K31" i="10" s="1"/>
  <c r="K29" i="10"/>
  <c r="J29" i="10"/>
  <c r="G28" i="10"/>
  <c r="K28" i="10" s="1"/>
  <c r="G27" i="10"/>
  <c r="K27" i="10" s="1"/>
  <c r="K26" i="10"/>
  <c r="J26" i="10"/>
  <c r="K25" i="10"/>
  <c r="J25" i="10"/>
  <c r="K24" i="10"/>
  <c r="J24" i="10"/>
  <c r="G23" i="10"/>
  <c r="K23" i="10" s="1"/>
  <c r="G22" i="10"/>
  <c r="K22" i="10" s="1"/>
  <c r="K20" i="10"/>
  <c r="K19" i="10" s="1"/>
  <c r="J20" i="10"/>
  <c r="J19" i="10" s="1"/>
  <c r="K17" i="10"/>
  <c r="J17" i="10"/>
  <c r="K15" i="10"/>
  <c r="J15" i="10"/>
  <c r="K13" i="10"/>
  <c r="J13" i="10"/>
  <c r="K12" i="10"/>
  <c r="J12" i="10"/>
  <c r="B12" i="10"/>
  <c r="B13" i="10" s="1"/>
  <c r="B15" i="10" s="1"/>
  <c r="K10" i="10"/>
  <c r="J10" i="10"/>
  <c r="K87" i="14"/>
  <c r="J87" i="14"/>
  <c r="K86" i="14"/>
  <c r="J86" i="14"/>
  <c r="K85" i="14"/>
  <c r="J85" i="14"/>
  <c r="K84" i="14"/>
  <c r="J84" i="14"/>
  <c r="K83" i="14"/>
  <c r="J83" i="14"/>
  <c r="K82" i="14"/>
  <c r="J82" i="14"/>
  <c r="K81" i="14"/>
  <c r="J81" i="14"/>
  <c r="K80" i="14"/>
  <c r="J80" i="14"/>
  <c r="K79" i="14"/>
  <c r="J79" i="14"/>
  <c r="K78" i="14"/>
  <c r="J78" i="14"/>
  <c r="K77" i="14"/>
  <c r="J77" i="14"/>
  <c r="K76" i="14"/>
  <c r="J76" i="14"/>
  <c r="K75" i="14"/>
  <c r="J75" i="14"/>
  <c r="K74" i="14"/>
  <c r="J74" i="14"/>
  <c r="K73" i="14"/>
  <c r="J73" i="14"/>
  <c r="K72" i="14"/>
  <c r="J72" i="14"/>
  <c r="K71" i="14"/>
  <c r="J71" i="14"/>
  <c r="K69" i="14"/>
  <c r="J69" i="14"/>
  <c r="K68" i="14"/>
  <c r="J68" i="14"/>
  <c r="K67" i="14"/>
  <c r="J67" i="14"/>
  <c r="K66" i="14"/>
  <c r="J66" i="14"/>
  <c r="K65" i="14"/>
  <c r="J65" i="14"/>
  <c r="K64" i="14"/>
  <c r="J64" i="14"/>
  <c r="K63" i="14"/>
  <c r="J63" i="14"/>
  <c r="K62" i="14"/>
  <c r="J62" i="14"/>
  <c r="K61" i="14"/>
  <c r="J61" i="14"/>
  <c r="K60" i="14"/>
  <c r="J60" i="14"/>
  <c r="K59" i="14"/>
  <c r="J59" i="14"/>
  <c r="K58" i="14"/>
  <c r="J58" i="14"/>
  <c r="K57" i="14"/>
  <c r="J57" i="14"/>
  <c r="K56" i="14"/>
  <c r="J56" i="14"/>
  <c r="K55" i="14"/>
  <c r="J55" i="14"/>
  <c r="K54" i="14"/>
  <c r="J54" i="14"/>
  <c r="K53" i="14"/>
  <c r="J53" i="14"/>
  <c r="K52" i="14"/>
  <c r="J52" i="14"/>
  <c r="K51" i="14"/>
  <c r="J51" i="14"/>
  <c r="K50" i="14"/>
  <c r="J50" i="14"/>
  <c r="K49" i="14"/>
  <c r="J49" i="14"/>
  <c r="K48" i="14"/>
  <c r="J48" i="14"/>
  <c r="K47" i="14"/>
  <c r="J47" i="14"/>
  <c r="K46" i="14"/>
  <c r="J46" i="14"/>
  <c r="K45" i="14"/>
  <c r="J45" i="14"/>
  <c r="K44" i="14"/>
  <c r="J44" i="14"/>
  <c r="K43" i="14"/>
  <c r="J43" i="14"/>
  <c r="K42" i="14"/>
  <c r="J42" i="14"/>
  <c r="K41" i="14"/>
  <c r="J41" i="14"/>
  <c r="K40" i="14"/>
  <c r="J40" i="14"/>
  <c r="K39" i="14"/>
  <c r="J39" i="14"/>
  <c r="K38" i="14"/>
  <c r="J38" i="14"/>
  <c r="K37" i="14"/>
  <c r="J37" i="14"/>
  <c r="K36" i="14"/>
  <c r="J36" i="14"/>
  <c r="K35" i="14"/>
  <c r="J35" i="14"/>
  <c r="K33" i="14"/>
  <c r="J33" i="14"/>
  <c r="K32" i="14"/>
  <c r="J32" i="14"/>
  <c r="K31" i="14"/>
  <c r="J31" i="14"/>
  <c r="K30" i="14"/>
  <c r="J30" i="14"/>
  <c r="K29" i="14"/>
  <c r="J29" i="14"/>
  <c r="K28" i="14"/>
  <c r="J28" i="14"/>
  <c r="K27" i="14"/>
  <c r="J27" i="14"/>
  <c r="K26" i="14"/>
  <c r="J26" i="14"/>
  <c r="K25" i="14"/>
  <c r="J25" i="14"/>
  <c r="K24" i="14"/>
  <c r="J24" i="14"/>
  <c r="K22" i="14"/>
  <c r="J22" i="14"/>
  <c r="K21" i="14"/>
  <c r="J21" i="14"/>
  <c r="K20" i="14"/>
  <c r="J20" i="14"/>
  <c r="K19" i="14"/>
  <c r="J19" i="14"/>
  <c r="K18" i="14"/>
  <c r="J18" i="14"/>
  <c r="K17" i="14"/>
  <c r="J17" i="14"/>
  <c r="K16" i="14"/>
  <c r="J16" i="14"/>
  <c r="K15" i="14"/>
  <c r="J15" i="14"/>
  <c r="K14" i="14"/>
  <c r="J14" i="14"/>
  <c r="K13" i="14"/>
  <c r="J13" i="14"/>
  <c r="K12" i="14"/>
  <c r="J12" i="14"/>
  <c r="K11" i="14"/>
  <c r="J11" i="14"/>
  <c r="K10" i="14"/>
  <c r="J10" i="14"/>
  <c r="K52" i="13"/>
  <c r="J52" i="13"/>
  <c r="K51" i="13"/>
  <c r="J51" i="13"/>
  <c r="K50" i="13"/>
  <c r="J50" i="13"/>
  <c r="K49" i="13"/>
  <c r="J49" i="13"/>
  <c r="K48" i="13"/>
  <c r="J48" i="13"/>
  <c r="K47" i="13"/>
  <c r="J47" i="13"/>
  <c r="K46" i="13"/>
  <c r="J46" i="13"/>
  <c r="K45" i="13"/>
  <c r="J45" i="13"/>
  <c r="K44" i="13"/>
  <c r="J44" i="13"/>
  <c r="K43" i="13"/>
  <c r="J43" i="13"/>
  <c r="K42" i="13"/>
  <c r="J42" i="13"/>
  <c r="K40" i="13"/>
  <c r="J40" i="13"/>
  <c r="K39" i="13"/>
  <c r="J39" i="13"/>
  <c r="K38" i="13"/>
  <c r="J38" i="13"/>
  <c r="K37" i="13"/>
  <c r="J37" i="13"/>
  <c r="K36" i="13"/>
  <c r="J36" i="13"/>
  <c r="K35" i="13"/>
  <c r="J35" i="13"/>
  <c r="K34" i="13"/>
  <c r="J34" i="13"/>
  <c r="K32" i="13"/>
  <c r="J32" i="13"/>
  <c r="K31" i="13"/>
  <c r="J31" i="13"/>
  <c r="K30" i="13"/>
  <c r="J30" i="13"/>
  <c r="K29" i="13"/>
  <c r="J29" i="13"/>
  <c r="K28" i="13"/>
  <c r="J28" i="13"/>
  <c r="K27" i="13"/>
  <c r="J27" i="13"/>
  <c r="K26" i="13"/>
  <c r="J26" i="13"/>
  <c r="K25" i="13"/>
  <c r="J25" i="13"/>
  <c r="K24" i="13"/>
  <c r="J24" i="13"/>
  <c r="K23" i="13"/>
  <c r="J23" i="13"/>
  <c r="K22" i="13"/>
  <c r="J22" i="13"/>
  <c r="K21" i="13"/>
  <c r="J21" i="13"/>
  <c r="K20" i="13"/>
  <c r="J20" i="13"/>
  <c r="K19" i="13"/>
  <c r="J19" i="13"/>
  <c r="K17" i="13"/>
  <c r="J17" i="13"/>
  <c r="K16" i="13"/>
  <c r="J16" i="13"/>
  <c r="K15" i="13"/>
  <c r="J15" i="13"/>
  <c r="K14" i="13"/>
  <c r="J14" i="13"/>
  <c r="K13" i="13"/>
  <c r="J13" i="13"/>
  <c r="K12" i="13"/>
  <c r="J12" i="13"/>
  <c r="K11" i="13"/>
  <c r="J11" i="13"/>
  <c r="K10" i="13"/>
  <c r="J10" i="13"/>
  <c r="K68" i="12"/>
  <c r="J68" i="12"/>
  <c r="K67" i="12"/>
  <c r="J67" i="12"/>
  <c r="K66" i="12"/>
  <c r="J66" i="12"/>
  <c r="K65" i="12"/>
  <c r="J65" i="12"/>
  <c r="K64" i="12"/>
  <c r="J64" i="12"/>
  <c r="K63" i="12"/>
  <c r="J63" i="12"/>
  <c r="K62" i="12"/>
  <c r="J62" i="12"/>
  <c r="K61" i="12"/>
  <c r="J61" i="12"/>
  <c r="K60" i="12"/>
  <c r="J60" i="12"/>
  <c r="K59" i="12"/>
  <c r="J59" i="12"/>
  <c r="K58" i="12"/>
  <c r="J58" i="12"/>
  <c r="K57" i="12"/>
  <c r="J57" i="12"/>
  <c r="K56" i="12"/>
  <c r="J56" i="12"/>
  <c r="K55" i="12"/>
  <c r="J55" i="12"/>
  <c r="K54" i="12"/>
  <c r="J54" i="12"/>
  <c r="K53" i="12"/>
  <c r="J53" i="12"/>
  <c r="K52" i="12"/>
  <c r="J52" i="12"/>
  <c r="K50" i="12"/>
  <c r="J50" i="12"/>
  <c r="K49" i="12"/>
  <c r="J49" i="12"/>
  <c r="K48" i="12"/>
  <c r="J48" i="12"/>
  <c r="K47" i="12"/>
  <c r="J47" i="12"/>
  <c r="K46" i="12"/>
  <c r="J46" i="12"/>
  <c r="K45" i="12"/>
  <c r="J45" i="12"/>
  <c r="K44" i="12"/>
  <c r="J44" i="12"/>
  <c r="K43" i="12"/>
  <c r="J43" i="12"/>
  <c r="K42" i="12"/>
  <c r="J42" i="12"/>
  <c r="K41" i="12"/>
  <c r="J41" i="12"/>
  <c r="K40" i="12"/>
  <c r="J40" i="12"/>
  <c r="K39" i="12"/>
  <c r="J39" i="12"/>
  <c r="K38" i="12"/>
  <c r="J38" i="12"/>
  <c r="K37" i="12"/>
  <c r="J37" i="12"/>
  <c r="K36" i="12"/>
  <c r="J36" i="12"/>
  <c r="K35" i="12"/>
  <c r="J35" i="12"/>
  <c r="K34" i="12"/>
  <c r="J34" i="12"/>
  <c r="K33" i="12"/>
  <c r="J33" i="12"/>
  <c r="K32" i="12"/>
  <c r="J32" i="12"/>
  <c r="K31" i="12"/>
  <c r="J31" i="12"/>
  <c r="K30" i="12"/>
  <c r="J30" i="12"/>
  <c r="K28" i="12"/>
  <c r="J28" i="12"/>
  <c r="K27" i="12"/>
  <c r="J27" i="12"/>
  <c r="K26" i="12"/>
  <c r="J26" i="12"/>
  <c r="K25" i="12"/>
  <c r="J25" i="12"/>
  <c r="K24" i="12"/>
  <c r="J24" i="12"/>
  <c r="K23" i="12"/>
  <c r="J23" i="12"/>
  <c r="K22" i="12"/>
  <c r="J22" i="12"/>
  <c r="K21" i="12"/>
  <c r="J21" i="12"/>
  <c r="K20" i="12"/>
  <c r="J20" i="12"/>
  <c r="K18" i="12"/>
  <c r="J18" i="12"/>
  <c r="K17" i="12"/>
  <c r="J17" i="12"/>
  <c r="K16" i="12"/>
  <c r="J16" i="12"/>
  <c r="K15" i="12"/>
  <c r="J15" i="12"/>
  <c r="K14" i="12"/>
  <c r="J14" i="12"/>
  <c r="K13" i="12"/>
  <c r="J13" i="12"/>
  <c r="K12" i="12"/>
  <c r="J12" i="12"/>
  <c r="K11" i="12"/>
  <c r="J11" i="12"/>
  <c r="K10" i="12"/>
  <c r="J10" i="12"/>
  <c r="K176" i="9"/>
  <c r="J176" i="9"/>
  <c r="K175" i="9"/>
  <c r="J175" i="9"/>
  <c r="K174" i="9"/>
  <c r="J174" i="9"/>
  <c r="K173" i="9"/>
  <c r="J173" i="9"/>
  <c r="K171" i="9"/>
  <c r="J171" i="9"/>
  <c r="K170" i="9"/>
  <c r="J170" i="9"/>
  <c r="K169" i="9"/>
  <c r="J169" i="9"/>
  <c r="K168" i="9"/>
  <c r="J168" i="9"/>
  <c r="K167" i="9"/>
  <c r="J167" i="9"/>
  <c r="K166" i="9"/>
  <c r="J166" i="9"/>
  <c r="K165" i="9"/>
  <c r="J165" i="9"/>
  <c r="K164" i="9"/>
  <c r="J164" i="9"/>
  <c r="K163" i="9"/>
  <c r="J163" i="9"/>
  <c r="K162" i="9"/>
  <c r="J162" i="9"/>
  <c r="K161" i="9"/>
  <c r="J161" i="9"/>
  <c r="K160" i="9"/>
  <c r="J160" i="9"/>
  <c r="K159" i="9"/>
  <c r="J159" i="9"/>
  <c r="K158" i="9"/>
  <c r="J158" i="9"/>
  <c r="K157" i="9"/>
  <c r="J157" i="9"/>
  <c r="K156" i="9"/>
  <c r="J156" i="9"/>
  <c r="K155" i="9"/>
  <c r="J155" i="9"/>
  <c r="K154" i="9"/>
  <c r="J154" i="9"/>
  <c r="K153" i="9"/>
  <c r="J153" i="9"/>
  <c r="K150" i="9"/>
  <c r="J150" i="9"/>
  <c r="K149" i="9"/>
  <c r="J149" i="9"/>
  <c r="K148" i="9"/>
  <c r="J148" i="9"/>
  <c r="K146" i="9"/>
  <c r="J146" i="9"/>
  <c r="K145" i="9"/>
  <c r="J145" i="9"/>
  <c r="K144" i="9"/>
  <c r="J144" i="9"/>
  <c r="K143" i="9"/>
  <c r="J143" i="9"/>
  <c r="K142" i="9"/>
  <c r="J142" i="9"/>
  <c r="K141" i="9"/>
  <c r="J141" i="9"/>
  <c r="K140" i="9"/>
  <c r="J140" i="9"/>
  <c r="K139" i="9"/>
  <c r="J139" i="9"/>
  <c r="K138" i="9"/>
  <c r="J138" i="9"/>
  <c r="K137" i="9"/>
  <c r="J137" i="9"/>
  <c r="K136" i="9"/>
  <c r="J136" i="9"/>
  <c r="K135" i="9"/>
  <c r="J135" i="9"/>
  <c r="K134" i="9"/>
  <c r="J134" i="9"/>
  <c r="K133" i="9"/>
  <c r="J133" i="9"/>
  <c r="K132" i="9"/>
  <c r="J132" i="9"/>
  <c r="K131" i="9"/>
  <c r="J131" i="9"/>
  <c r="K130" i="9"/>
  <c r="J130" i="9"/>
  <c r="K128" i="9"/>
  <c r="J128" i="9"/>
  <c r="K125" i="9"/>
  <c r="J125" i="9"/>
  <c r="K124" i="9"/>
  <c r="J124" i="9"/>
  <c r="K123" i="9"/>
  <c r="J123" i="9"/>
  <c r="K122" i="9"/>
  <c r="J122" i="9"/>
  <c r="K120" i="9"/>
  <c r="J120" i="9"/>
  <c r="K119" i="9"/>
  <c r="J119" i="9"/>
  <c r="K118" i="9"/>
  <c r="J118" i="9"/>
  <c r="K117" i="9"/>
  <c r="J117" i="9"/>
  <c r="K116" i="9"/>
  <c r="J116" i="9"/>
  <c r="K115" i="9"/>
  <c r="J115" i="9"/>
  <c r="K114" i="9"/>
  <c r="J114" i="9"/>
  <c r="K113" i="9"/>
  <c r="J113" i="9"/>
  <c r="K112" i="9"/>
  <c r="J112" i="9"/>
  <c r="K111" i="9"/>
  <c r="J111" i="9"/>
  <c r="K110" i="9"/>
  <c r="J110" i="9"/>
  <c r="K109" i="9"/>
  <c r="J109" i="9"/>
  <c r="K108" i="9"/>
  <c r="J108" i="9"/>
  <c r="K107" i="9"/>
  <c r="J107" i="9"/>
  <c r="K106" i="9"/>
  <c r="J106" i="9"/>
  <c r="K105" i="9"/>
  <c r="J105" i="9"/>
  <c r="K104" i="9"/>
  <c r="J104" i="9"/>
  <c r="K103" i="9"/>
  <c r="J103" i="9"/>
  <c r="K102" i="9"/>
  <c r="J102" i="9"/>
  <c r="K101" i="9"/>
  <c r="J101" i="9"/>
  <c r="K100" i="9"/>
  <c r="J100" i="9"/>
  <c r="K99" i="9"/>
  <c r="J99" i="9"/>
  <c r="K98" i="9"/>
  <c r="J98" i="9"/>
  <c r="K97" i="9"/>
  <c r="J97" i="9"/>
  <c r="K96" i="9"/>
  <c r="J96" i="9"/>
  <c r="K95" i="9"/>
  <c r="J95" i="9"/>
  <c r="K93" i="9"/>
  <c r="J93" i="9"/>
  <c r="K91" i="9"/>
  <c r="J91" i="9"/>
  <c r="K89" i="9"/>
  <c r="J89" i="9"/>
  <c r="K86" i="9"/>
  <c r="J86" i="9"/>
  <c r="K85" i="9"/>
  <c r="J85" i="9"/>
  <c r="K84" i="9"/>
  <c r="J84" i="9"/>
  <c r="K82" i="9"/>
  <c r="J82" i="9"/>
  <c r="K80" i="9"/>
  <c r="J80" i="9"/>
  <c r="K79" i="9"/>
  <c r="J79" i="9"/>
  <c r="K78" i="9"/>
  <c r="J78" i="9"/>
  <c r="K77" i="9"/>
  <c r="J77" i="9"/>
  <c r="K76" i="9"/>
  <c r="J76" i="9"/>
  <c r="K74" i="9"/>
  <c r="J74" i="9"/>
  <c r="K73" i="9"/>
  <c r="J73" i="9"/>
  <c r="K72" i="9"/>
  <c r="J72" i="9"/>
  <c r="K71" i="9"/>
  <c r="J71" i="9"/>
  <c r="K70" i="9"/>
  <c r="J70" i="9"/>
  <c r="K69" i="9"/>
  <c r="J69" i="9"/>
  <c r="K68" i="9"/>
  <c r="J68" i="9"/>
  <c r="K67" i="9"/>
  <c r="J67" i="9"/>
  <c r="K66" i="9"/>
  <c r="J66" i="9"/>
  <c r="K65" i="9"/>
  <c r="J65" i="9"/>
  <c r="K64" i="9"/>
  <c r="J64" i="9"/>
  <c r="K63" i="9"/>
  <c r="J63" i="9"/>
  <c r="K62" i="9"/>
  <c r="J62" i="9"/>
  <c r="K61" i="9"/>
  <c r="J61" i="9"/>
  <c r="K60" i="9"/>
  <c r="J60" i="9"/>
  <c r="K59" i="9"/>
  <c r="J59" i="9"/>
  <c r="K58" i="9"/>
  <c r="J58" i="9"/>
  <c r="K57" i="9"/>
  <c r="J57" i="9"/>
  <c r="K56" i="9"/>
  <c r="J56" i="9"/>
  <c r="K55" i="9"/>
  <c r="J55" i="9"/>
  <c r="K54" i="9"/>
  <c r="J54" i="9"/>
  <c r="K53" i="9"/>
  <c r="J53" i="9"/>
  <c r="K51" i="9"/>
  <c r="J51" i="9"/>
  <c r="K50" i="9"/>
  <c r="J50" i="9"/>
  <c r="K49" i="9"/>
  <c r="J49" i="9"/>
  <c r="K48" i="9"/>
  <c r="J48" i="9"/>
  <c r="K47" i="9"/>
  <c r="J47" i="9"/>
  <c r="K46" i="9"/>
  <c r="J46" i="9"/>
  <c r="K45" i="9"/>
  <c r="J45" i="9"/>
  <c r="K44" i="9"/>
  <c r="J44" i="9"/>
  <c r="K43" i="9"/>
  <c r="J43" i="9"/>
  <c r="K42" i="9"/>
  <c r="J42" i="9"/>
  <c r="K41" i="9"/>
  <c r="J41" i="9"/>
  <c r="K40" i="9"/>
  <c r="J40" i="9"/>
  <c r="K39" i="9"/>
  <c r="J39" i="9"/>
  <c r="K38" i="9"/>
  <c r="J38" i="9"/>
  <c r="K37" i="9"/>
  <c r="J37" i="9"/>
  <c r="K36" i="9"/>
  <c r="J36" i="9"/>
  <c r="K35" i="9"/>
  <c r="J35" i="9"/>
  <c r="K34" i="9"/>
  <c r="J34" i="9"/>
  <c r="K33" i="9"/>
  <c r="J33" i="9"/>
  <c r="K32" i="9"/>
  <c r="J32" i="9"/>
  <c r="K31" i="9"/>
  <c r="J31" i="9"/>
  <c r="K28" i="9"/>
  <c r="J28" i="9"/>
  <c r="K26" i="9"/>
  <c r="J26" i="9"/>
  <c r="K24" i="9"/>
  <c r="J24" i="9"/>
  <c r="K22" i="9"/>
  <c r="J22" i="9"/>
  <c r="K20" i="9"/>
  <c r="J20" i="9"/>
  <c r="K18" i="9"/>
  <c r="J18" i="9"/>
  <c r="K17" i="9"/>
  <c r="J17" i="9"/>
  <c r="K16" i="9"/>
  <c r="J16" i="9"/>
  <c r="K15" i="9"/>
  <c r="J15" i="9"/>
  <c r="K13" i="9"/>
  <c r="J13" i="9"/>
  <c r="K12" i="9"/>
  <c r="J12" i="9"/>
  <c r="K11" i="9"/>
  <c r="J11" i="9"/>
  <c r="K10" i="9"/>
  <c r="J10" i="9"/>
  <c r="K93" i="8"/>
  <c r="K92" i="8" s="1"/>
  <c r="J93" i="8"/>
  <c r="K91" i="8"/>
  <c r="J91" i="8"/>
  <c r="K90" i="8"/>
  <c r="J90" i="8"/>
  <c r="K88" i="8"/>
  <c r="J88" i="8"/>
  <c r="L88" i="8" s="1"/>
  <c r="M88" i="8" s="1"/>
  <c r="K87" i="8"/>
  <c r="J87" i="8"/>
  <c r="K86" i="8"/>
  <c r="J86" i="8"/>
  <c r="K85" i="8"/>
  <c r="J85" i="8"/>
  <c r="K84" i="8"/>
  <c r="J84" i="8"/>
  <c r="L84" i="8" s="1"/>
  <c r="M84" i="8" s="1"/>
  <c r="K83" i="8"/>
  <c r="J83" i="8"/>
  <c r="K82" i="8"/>
  <c r="J82" i="8"/>
  <c r="K81" i="8"/>
  <c r="J81" i="8"/>
  <c r="K80" i="8"/>
  <c r="J80" i="8"/>
  <c r="L80" i="8" s="1"/>
  <c r="M80" i="8" s="1"/>
  <c r="K79" i="8"/>
  <c r="J79" i="8"/>
  <c r="K78" i="8"/>
  <c r="J78" i="8"/>
  <c r="K77" i="8"/>
  <c r="J77" i="8"/>
  <c r="K76" i="8"/>
  <c r="J76" i="8"/>
  <c r="L76" i="8" s="1"/>
  <c r="M76" i="8" s="1"/>
  <c r="K75" i="8"/>
  <c r="J75" i="8"/>
  <c r="K74" i="8"/>
  <c r="J74" i="8"/>
  <c r="K73" i="8"/>
  <c r="J73" i="8"/>
  <c r="K72" i="8"/>
  <c r="J72" i="8"/>
  <c r="L72" i="8" s="1"/>
  <c r="M72" i="8" s="1"/>
  <c r="K71" i="8"/>
  <c r="J71" i="8"/>
  <c r="K70" i="8"/>
  <c r="J70" i="8"/>
  <c r="K69" i="8"/>
  <c r="J69" i="8"/>
  <c r="K68" i="8"/>
  <c r="J68" i="8"/>
  <c r="L68" i="8" s="1"/>
  <c r="M68" i="8" s="1"/>
  <c r="K67" i="8"/>
  <c r="J67" i="8"/>
  <c r="K66" i="8"/>
  <c r="J66" i="8"/>
  <c r="K65" i="8"/>
  <c r="J65" i="8"/>
  <c r="K63" i="8"/>
  <c r="J63" i="8"/>
  <c r="L63" i="8" s="1"/>
  <c r="M63" i="8" s="1"/>
  <c r="K62" i="8"/>
  <c r="J62" i="8"/>
  <c r="K61" i="8"/>
  <c r="J61" i="8"/>
  <c r="K60" i="8"/>
  <c r="J60" i="8"/>
  <c r="K59" i="8"/>
  <c r="J59" i="8"/>
  <c r="L59" i="8" s="1"/>
  <c r="M59" i="8" s="1"/>
  <c r="K58" i="8"/>
  <c r="J58" i="8"/>
  <c r="K57" i="8"/>
  <c r="J57" i="8"/>
  <c r="K56" i="8"/>
  <c r="J56" i="8"/>
  <c r="K55" i="8"/>
  <c r="J55" i="8"/>
  <c r="L55" i="8" s="1"/>
  <c r="M55" i="8" s="1"/>
  <c r="K54" i="8"/>
  <c r="J54" i="8"/>
  <c r="K53" i="8"/>
  <c r="J53" i="8"/>
  <c r="K52" i="8"/>
  <c r="J52" i="8"/>
  <c r="K51" i="8"/>
  <c r="J51" i="8"/>
  <c r="L51" i="8" s="1"/>
  <c r="M51" i="8" s="1"/>
  <c r="K50" i="8"/>
  <c r="J50" i="8"/>
  <c r="K49" i="8"/>
  <c r="J49" i="8"/>
  <c r="K48" i="8"/>
  <c r="J48" i="8"/>
  <c r="K47" i="8"/>
  <c r="J47" i="8"/>
  <c r="L47" i="8" s="1"/>
  <c r="M47" i="8" s="1"/>
  <c r="K46" i="8"/>
  <c r="J46" i="8"/>
  <c r="K45" i="8"/>
  <c r="J45" i="8"/>
  <c r="K43" i="8"/>
  <c r="J43" i="8"/>
  <c r="K42" i="8"/>
  <c r="J42" i="8"/>
  <c r="L42" i="8" s="1"/>
  <c r="M42" i="8" s="1"/>
  <c r="K41" i="8"/>
  <c r="J41" i="8"/>
  <c r="L41" i="8" s="1"/>
  <c r="M41" i="8" s="1"/>
  <c r="K40" i="8"/>
  <c r="J40" i="8"/>
  <c r="K39" i="8"/>
  <c r="J39" i="8"/>
  <c r="K38" i="8"/>
  <c r="J38" i="8"/>
  <c r="L38" i="8" s="1"/>
  <c r="M38" i="8" s="1"/>
  <c r="K37" i="8"/>
  <c r="J37" i="8"/>
  <c r="L37" i="8" s="1"/>
  <c r="M37" i="8" s="1"/>
  <c r="K36" i="8"/>
  <c r="J36" i="8"/>
  <c r="K35" i="8"/>
  <c r="J35" i="8"/>
  <c r="K34" i="8"/>
  <c r="J34" i="8"/>
  <c r="L34" i="8" s="1"/>
  <c r="M34" i="8" s="1"/>
  <c r="K33" i="8"/>
  <c r="J33" i="8"/>
  <c r="L33" i="8" s="1"/>
  <c r="M33" i="8" s="1"/>
  <c r="K32" i="8"/>
  <c r="J32" i="8"/>
  <c r="K31" i="8"/>
  <c r="J31" i="8"/>
  <c r="K30" i="8"/>
  <c r="J30" i="8"/>
  <c r="L30" i="8" s="1"/>
  <c r="M30" i="8" s="1"/>
  <c r="K29" i="8"/>
  <c r="J29" i="8"/>
  <c r="L29" i="8" s="1"/>
  <c r="M29" i="8" s="1"/>
  <c r="K28" i="8"/>
  <c r="J28" i="8"/>
  <c r="K27" i="8"/>
  <c r="J27" i="8"/>
  <c r="K26" i="8"/>
  <c r="J26" i="8"/>
  <c r="L26" i="8" s="1"/>
  <c r="K24" i="8"/>
  <c r="J24" i="8"/>
  <c r="L24" i="8" s="1"/>
  <c r="M24" i="8" s="1"/>
  <c r="K23" i="8"/>
  <c r="J23" i="8"/>
  <c r="K22" i="8"/>
  <c r="J22" i="8"/>
  <c r="K21" i="8"/>
  <c r="J21" i="8"/>
  <c r="L21" i="8" s="1"/>
  <c r="M21" i="8" s="1"/>
  <c r="K20" i="8"/>
  <c r="J20" i="8"/>
  <c r="L20" i="8" s="1"/>
  <c r="M20" i="8" s="1"/>
  <c r="K19" i="8"/>
  <c r="J19" i="8"/>
  <c r="K18" i="8"/>
  <c r="J18" i="8"/>
  <c r="K17" i="8"/>
  <c r="J17" i="8"/>
  <c r="L17" i="8" s="1"/>
  <c r="K15" i="8"/>
  <c r="J15" i="8"/>
  <c r="L15" i="8" s="1"/>
  <c r="M15" i="8" s="1"/>
  <c r="K14" i="8"/>
  <c r="J14" i="8"/>
  <c r="K12" i="8"/>
  <c r="J12" i="8"/>
  <c r="K11" i="8"/>
  <c r="J11" i="8"/>
  <c r="L11" i="8" s="1"/>
  <c r="M11" i="8" s="1"/>
  <c r="K10" i="8"/>
  <c r="J10" i="8"/>
  <c r="L10" i="8" s="1"/>
  <c r="K68" i="7"/>
  <c r="J68" i="7"/>
  <c r="K67" i="7"/>
  <c r="J67" i="7"/>
  <c r="K65" i="7"/>
  <c r="K64" i="7" s="1"/>
  <c r="J65" i="7"/>
  <c r="J64" i="7" s="1"/>
  <c r="K63" i="7"/>
  <c r="J63" i="7"/>
  <c r="K62" i="7"/>
  <c r="J62" i="7"/>
  <c r="K61" i="7"/>
  <c r="J61" i="7"/>
  <c r="K60" i="7"/>
  <c r="J60" i="7"/>
  <c r="K58" i="7"/>
  <c r="J58" i="7"/>
  <c r="K57" i="7"/>
  <c r="J57" i="7"/>
  <c r="K55" i="7"/>
  <c r="J55" i="7"/>
  <c r="K54" i="7"/>
  <c r="J54" i="7"/>
  <c r="K52" i="7"/>
  <c r="K51" i="7" s="1"/>
  <c r="J52" i="7"/>
  <c r="J51" i="7"/>
  <c r="K50" i="7"/>
  <c r="J50" i="7"/>
  <c r="K49" i="7"/>
  <c r="J49" i="7"/>
  <c r="K48" i="7"/>
  <c r="J48" i="7"/>
  <c r="K46" i="7"/>
  <c r="J46" i="7"/>
  <c r="K45" i="7"/>
  <c r="J45" i="7"/>
  <c r="K43" i="7"/>
  <c r="J43" i="7"/>
  <c r="K42" i="7"/>
  <c r="J42" i="7"/>
  <c r="K41" i="7"/>
  <c r="J41" i="7"/>
  <c r="L41" i="7" s="1"/>
  <c r="M41" i="7" s="1"/>
  <c r="K40" i="7"/>
  <c r="J40" i="7"/>
  <c r="K39" i="7"/>
  <c r="J39" i="7"/>
  <c r="K38" i="7"/>
  <c r="J38" i="7"/>
  <c r="K37" i="7"/>
  <c r="J37" i="7"/>
  <c r="L37" i="7" s="1"/>
  <c r="M37" i="7" s="1"/>
  <c r="K36" i="7"/>
  <c r="J36" i="7"/>
  <c r="K35" i="7"/>
  <c r="J35" i="7"/>
  <c r="K34" i="7"/>
  <c r="J34" i="7"/>
  <c r="K33" i="7"/>
  <c r="J33" i="7"/>
  <c r="K32" i="7"/>
  <c r="J32" i="7"/>
  <c r="K31" i="7"/>
  <c r="J31" i="7"/>
  <c r="K29" i="7"/>
  <c r="J29" i="7"/>
  <c r="K28" i="7"/>
  <c r="J28" i="7"/>
  <c r="K27" i="7"/>
  <c r="J27" i="7"/>
  <c r="K26" i="7"/>
  <c r="J26" i="7"/>
  <c r="K24" i="7"/>
  <c r="J24" i="7"/>
  <c r="K23" i="7"/>
  <c r="J23" i="7"/>
  <c r="K22" i="7"/>
  <c r="J22" i="7"/>
  <c r="K21" i="7"/>
  <c r="J21" i="7"/>
  <c r="K20" i="7"/>
  <c r="J20" i="7"/>
  <c r="K19" i="7"/>
  <c r="J19" i="7"/>
  <c r="L19" i="7" s="1"/>
  <c r="M19" i="7" s="1"/>
  <c r="K18" i="7"/>
  <c r="J18" i="7"/>
  <c r="K17" i="7"/>
  <c r="J17" i="7"/>
  <c r="K16" i="7"/>
  <c r="J16" i="7"/>
  <c r="K15" i="7"/>
  <c r="J15" i="7"/>
  <c r="K13" i="7"/>
  <c r="J13" i="7"/>
  <c r="K12" i="7"/>
  <c r="J12" i="7"/>
  <c r="K11" i="7"/>
  <c r="J11" i="7"/>
  <c r="K10" i="7"/>
  <c r="J10" i="7"/>
  <c r="K48" i="6"/>
  <c r="J48" i="6"/>
  <c r="K47" i="6"/>
  <c r="J47" i="6"/>
  <c r="K46" i="6"/>
  <c r="J46" i="6"/>
  <c r="K45" i="6"/>
  <c r="J45" i="6"/>
  <c r="K43" i="6"/>
  <c r="J43" i="6"/>
  <c r="K42" i="6"/>
  <c r="J42" i="6"/>
  <c r="K40" i="6"/>
  <c r="J40" i="6"/>
  <c r="K39" i="6"/>
  <c r="J39" i="6"/>
  <c r="K38" i="6"/>
  <c r="J38" i="6"/>
  <c r="K36" i="6"/>
  <c r="J36" i="6"/>
  <c r="K35" i="6"/>
  <c r="J35" i="6"/>
  <c r="K34" i="6"/>
  <c r="J34" i="6"/>
  <c r="K33" i="6"/>
  <c r="J33" i="6"/>
  <c r="K32" i="6"/>
  <c r="J32" i="6"/>
  <c r="K31" i="6"/>
  <c r="J31" i="6"/>
  <c r="K30" i="6"/>
  <c r="J30" i="6"/>
  <c r="K29" i="6"/>
  <c r="J29" i="6"/>
  <c r="K27" i="6"/>
  <c r="J27" i="6"/>
  <c r="K26" i="6"/>
  <c r="J26" i="6"/>
  <c r="K25" i="6"/>
  <c r="J25" i="6"/>
  <c r="K24" i="6"/>
  <c r="J24" i="6"/>
  <c r="K23" i="6"/>
  <c r="J23" i="6"/>
  <c r="K22" i="6"/>
  <c r="J22" i="6"/>
  <c r="K20" i="6"/>
  <c r="J20" i="6"/>
  <c r="K19" i="6"/>
  <c r="J19" i="6"/>
  <c r="K17" i="6"/>
  <c r="J17" i="6"/>
  <c r="K16" i="6"/>
  <c r="J16" i="6"/>
  <c r="K15" i="6"/>
  <c r="J15" i="6"/>
  <c r="K14" i="6"/>
  <c r="J14" i="6"/>
  <c r="K12" i="6"/>
  <c r="J12" i="6"/>
  <c r="K11" i="6"/>
  <c r="J11" i="6"/>
  <c r="K10" i="6"/>
  <c r="J10" i="6"/>
  <c r="K26" i="5"/>
  <c r="K25" i="5" s="1"/>
  <c r="J26" i="5"/>
  <c r="J25" i="5" s="1"/>
  <c r="K24" i="5"/>
  <c r="K23" i="5" s="1"/>
  <c r="J24" i="5"/>
  <c r="J23" i="5" s="1"/>
  <c r="K22" i="5"/>
  <c r="J22" i="5"/>
  <c r="K21" i="5"/>
  <c r="J21" i="5"/>
  <c r="K19" i="5"/>
  <c r="J19" i="5"/>
  <c r="K18" i="5"/>
  <c r="J18" i="5"/>
  <c r="K17" i="5"/>
  <c r="J17" i="5"/>
  <c r="K16" i="5"/>
  <c r="J16" i="5"/>
  <c r="K15" i="5"/>
  <c r="J15" i="5"/>
  <c r="K13" i="5"/>
  <c r="J13" i="5"/>
  <c r="K12" i="5"/>
  <c r="J12" i="5"/>
  <c r="K11" i="5"/>
  <c r="J11" i="5"/>
  <c r="K10" i="5"/>
  <c r="J10" i="5"/>
  <c r="K80" i="4"/>
  <c r="J80" i="4"/>
  <c r="K79" i="4"/>
  <c r="J79" i="4"/>
  <c r="K78" i="4"/>
  <c r="J78" i="4"/>
  <c r="K77" i="4"/>
  <c r="J77" i="4"/>
  <c r="K75" i="4"/>
  <c r="K74" i="4" s="1"/>
  <c r="J75" i="4"/>
  <c r="K73" i="4"/>
  <c r="J73" i="4"/>
  <c r="K72" i="4"/>
  <c r="J72" i="4"/>
  <c r="K71" i="4"/>
  <c r="J71" i="4"/>
  <c r="K70" i="4"/>
  <c r="J70" i="4"/>
  <c r="K69" i="4"/>
  <c r="J69" i="4"/>
  <c r="K68" i="4"/>
  <c r="J68" i="4"/>
  <c r="K67" i="4"/>
  <c r="J67" i="4"/>
  <c r="K66" i="4"/>
  <c r="J66" i="4"/>
  <c r="K65" i="4"/>
  <c r="J65" i="4"/>
  <c r="K64" i="4"/>
  <c r="J64" i="4"/>
  <c r="K63" i="4"/>
  <c r="J63" i="4"/>
  <c r="K61" i="4"/>
  <c r="J61" i="4"/>
  <c r="K60" i="4"/>
  <c r="J60" i="4"/>
  <c r="K59" i="4"/>
  <c r="J59" i="4"/>
  <c r="K58" i="4"/>
  <c r="J58" i="4"/>
  <c r="K57" i="4"/>
  <c r="J57" i="4"/>
  <c r="K56" i="4"/>
  <c r="J56" i="4"/>
  <c r="K55" i="4"/>
  <c r="J55" i="4"/>
  <c r="K53" i="4"/>
  <c r="J53" i="4"/>
  <c r="K52" i="4"/>
  <c r="J52" i="4"/>
  <c r="K51" i="4"/>
  <c r="J51" i="4"/>
  <c r="K50" i="4"/>
  <c r="J50" i="4"/>
  <c r="K49" i="4"/>
  <c r="J49" i="4"/>
  <c r="K48" i="4"/>
  <c r="J48" i="4"/>
  <c r="K46" i="4"/>
  <c r="J46" i="4"/>
  <c r="K45" i="4"/>
  <c r="J45" i="4"/>
  <c r="K44" i="4"/>
  <c r="J44" i="4"/>
  <c r="K43" i="4"/>
  <c r="J43" i="4"/>
  <c r="K41" i="4"/>
  <c r="K40" i="4" s="1"/>
  <c r="J41" i="4"/>
  <c r="K39" i="4"/>
  <c r="J39" i="4"/>
  <c r="K38" i="4"/>
  <c r="J38" i="4"/>
  <c r="K37" i="4"/>
  <c r="J37" i="4"/>
  <c r="K36" i="4"/>
  <c r="J36" i="4"/>
  <c r="K34" i="4"/>
  <c r="J34" i="4"/>
  <c r="K33" i="4"/>
  <c r="J33" i="4"/>
  <c r="K32" i="4"/>
  <c r="J32" i="4"/>
  <c r="K31" i="4"/>
  <c r="J31" i="4"/>
  <c r="K30" i="4"/>
  <c r="J30" i="4"/>
  <c r="K29" i="4"/>
  <c r="J29" i="4"/>
  <c r="K27" i="4"/>
  <c r="J27" i="4"/>
  <c r="K26" i="4"/>
  <c r="J26" i="4"/>
  <c r="K25" i="4"/>
  <c r="J25" i="4"/>
  <c r="K24" i="4"/>
  <c r="J24" i="4"/>
  <c r="K22" i="4"/>
  <c r="K21" i="4" s="1"/>
  <c r="J22" i="4"/>
  <c r="J21" i="4" s="1"/>
  <c r="K20" i="4"/>
  <c r="J20" i="4"/>
  <c r="K19" i="4"/>
  <c r="J19" i="4"/>
  <c r="K18" i="4"/>
  <c r="J18" i="4"/>
  <c r="K17" i="4"/>
  <c r="J17" i="4"/>
  <c r="K16" i="4"/>
  <c r="J16" i="4"/>
  <c r="K15" i="4"/>
  <c r="J15" i="4"/>
  <c r="K13" i="4"/>
  <c r="J13" i="4"/>
  <c r="K12" i="4"/>
  <c r="J12" i="4"/>
  <c r="K11" i="4"/>
  <c r="J11" i="4"/>
  <c r="K10" i="4"/>
  <c r="J10" i="4"/>
  <c r="K284" i="3"/>
  <c r="J284" i="3"/>
  <c r="K283" i="3"/>
  <c r="J283" i="3"/>
  <c r="K282" i="3"/>
  <c r="J282" i="3"/>
  <c r="K281" i="3"/>
  <c r="J281" i="3"/>
  <c r="K280" i="3"/>
  <c r="J280" i="3"/>
  <c r="K279" i="3"/>
  <c r="J279" i="3"/>
  <c r="K278" i="3"/>
  <c r="J278" i="3"/>
  <c r="K277" i="3"/>
  <c r="J277" i="3"/>
  <c r="K276" i="3"/>
  <c r="J276" i="3"/>
  <c r="K275" i="3"/>
  <c r="J275" i="3"/>
  <c r="K274" i="3"/>
  <c r="J274" i="3"/>
  <c r="K272" i="3"/>
  <c r="J272" i="3"/>
  <c r="K271" i="3"/>
  <c r="J271" i="3"/>
  <c r="K270" i="3"/>
  <c r="J270" i="3"/>
  <c r="K269" i="3"/>
  <c r="J269" i="3"/>
  <c r="L269" i="3" s="1"/>
  <c r="M269" i="3" s="1"/>
  <c r="K268" i="3"/>
  <c r="J268" i="3"/>
  <c r="K267" i="3"/>
  <c r="J267" i="3"/>
  <c r="K266" i="3"/>
  <c r="J266" i="3"/>
  <c r="K264" i="3"/>
  <c r="J264" i="3"/>
  <c r="L264" i="3" s="1"/>
  <c r="M264" i="3" s="1"/>
  <c r="K263" i="3"/>
  <c r="J263" i="3"/>
  <c r="K262" i="3"/>
  <c r="J262" i="3"/>
  <c r="K261" i="3"/>
  <c r="J261" i="3"/>
  <c r="K260" i="3"/>
  <c r="J260" i="3"/>
  <c r="L260" i="3" s="1"/>
  <c r="M260" i="3" s="1"/>
  <c r="K259" i="3"/>
  <c r="J259" i="3"/>
  <c r="K257" i="3"/>
  <c r="J257" i="3"/>
  <c r="K256" i="3"/>
  <c r="J256" i="3"/>
  <c r="K255" i="3"/>
  <c r="J255" i="3"/>
  <c r="L255" i="3" s="1"/>
  <c r="M255" i="3" s="1"/>
  <c r="K254" i="3"/>
  <c r="J254" i="3"/>
  <c r="K253" i="3"/>
  <c r="J253" i="3"/>
  <c r="K252" i="3"/>
  <c r="J252" i="3"/>
  <c r="K251" i="3"/>
  <c r="J251" i="3"/>
  <c r="L251" i="3" s="1"/>
  <c r="K249" i="3"/>
  <c r="J249" i="3"/>
  <c r="K248" i="3"/>
  <c r="J248" i="3"/>
  <c r="K247" i="3"/>
  <c r="J247" i="3"/>
  <c r="K246" i="3"/>
  <c r="J246" i="3"/>
  <c r="K245" i="3"/>
  <c r="J245" i="3"/>
  <c r="K244" i="3"/>
  <c r="J244" i="3"/>
  <c r="K243" i="3"/>
  <c r="J243" i="3"/>
  <c r="K242" i="3"/>
  <c r="J242" i="3"/>
  <c r="L242" i="3" s="1"/>
  <c r="M242" i="3" s="1"/>
  <c r="K241" i="3"/>
  <c r="J241" i="3"/>
  <c r="K240" i="3"/>
  <c r="J240" i="3"/>
  <c r="K239" i="3"/>
  <c r="J239" i="3"/>
  <c r="K238" i="3"/>
  <c r="J238" i="3"/>
  <c r="K237" i="3"/>
  <c r="J237" i="3"/>
  <c r="K235" i="3"/>
  <c r="J235" i="3"/>
  <c r="K234" i="3"/>
  <c r="J234" i="3"/>
  <c r="K233" i="3"/>
  <c r="J233" i="3"/>
  <c r="K232" i="3"/>
  <c r="J232" i="3"/>
  <c r="K231" i="3"/>
  <c r="J231" i="3"/>
  <c r="K230" i="3"/>
  <c r="J230" i="3"/>
  <c r="K229" i="3"/>
  <c r="J229" i="3"/>
  <c r="L229" i="3" s="1"/>
  <c r="M229" i="3" s="1"/>
  <c r="K228" i="3"/>
  <c r="J228" i="3"/>
  <c r="K227" i="3"/>
  <c r="J227" i="3"/>
  <c r="K226" i="3"/>
  <c r="J226" i="3"/>
  <c r="K225" i="3"/>
  <c r="J225" i="3"/>
  <c r="K224" i="3"/>
  <c r="J224" i="3"/>
  <c r="K223" i="3"/>
  <c r="J223" i="3"/>
  <c r="K221" i="3"/>
  <c r="J221" i="3"/>
  <c r="K220" i="3"/>
  <c r="J220" i="3"/>
  <c r="K219" i="3"/>
  <c r="J219" i="3"/>
  <c r="K218" i="3"/>
  <c r="J218" i="3"/>
  <c r="K217" i="3"/>
  <c r="J217" i="3"/>
  <c r="K216" i="3"/>
  <c r="J216" i="3"/>
  <c r="L216" i="3" s="1"/>
  <c r="M216" i="3" s="1"/>
  <c r="K215" i="3"/>
  <c r="J215" i="3"/>
  <c r="K214" i="3"/>
  <c r="J214" i="3"/>
  <c r="K213" i="3"/>
  <c r="J213" i="3"/>
  <c r="K212" i="3"/>
  <c r="J212" i="3"/>
  <c r="L212" i="3" s="1"/>
  <c r="M212" i="3" s="1"/>
  <c r="K211" i="3"/>
  <c r="J211" i="3"/>
  <c r="K210" i="3"/>
  <c r="J210" i="3"/>
  <c r="K209" i="3"/>
  <c r="J209" i="3"/>
  <c r="K208" i="3"/>
  <c r="J208" i="3"/>
  <c r="L208" i="3" s="1"/>
  <c r="M208" i="3" s="1"/>
  <c r="K207" i="3"/>
  <c r="J207" i="3"/>
  <c r="K206" i="3"/>
  <c r="J206" i="3"/>
  <c r="K205" i="3"/>
  <c r="J205" i="3"/>
  <c r="K204" i="3"/>
  <c r="J204" i="3"/>
  <c r="K203" i="3"/>
  <c r="J203" i="3"/>
  <c r="K202" i="3"/>
  <c r="J202" i="3"/>
  <c r="K201" i="3"/>
  <c r="J201" i="3"/>
  <c r="K200" i="3"/>
  <c r="J200" i="3"/>
  <c r="K199" i="3"/>
  <c r="J199" i="3"/>
  <c r="K198" i="3"/>
  <c r="J198" i="3"/>
  <c r="K197" i="3"/>
  <c r="J197" i="3"/>
  <c r="K196" i="3"/>
  <c r="J196" i="3"/>
  <c r="K195" i="3"/>
  <c r="J195" i="3"/>
  <c r="K194" i="3"/>
  <c r="J194" i="3"/>
  <c r="K193" i="3"/>
  <c r="J193" i="3"/>
  <c r="K192" i="3"/>
  <c r="J192" i="3"/>
  <c r="L192" i="3" s="1"/>
  <c r="M192" i="3" s="1"/>
  <c r="K190" i="3"/>
  <c r="J190" i="3"/>
  <c r="K189" i="3"/>
  <c r="J189" i="3"/>
  <c r="K188" i="3"/>
  <c r="J188" i="3"/>
  <c r="K187" i="3"/>
  <c r="J187" i="3"/>
  <c r="L187" i="3" s="1"/>
  <c r="M187" i="3" s="1"/>
  <c r="K186" i="3"/>
  <c r="J186" i="3"/>
  <c r="K185" i="3"/>
  <c r="J185" i="3"/>
  <c r="K184" i="3"/>
  <c r="J184" i="3"/>
  <c r="K183" i="3"/>
  <c r="J183" i="3"/>
  <c r="L183" i="3" s="1"/>
  <c r="M183" i="3" s="1"/>
  <c r="K182" i="3"/>
  <c r="J182" i="3"/>
  <c r="K181" i="3"/>
  <c r="J181" i="3"/>
  <c r="K180" i="3"/>
  <c r="J180" i="3"/>
  <c r="K179" i="3"/>
  <c r="J179" i="3"/>
  <c r="L179" i="3" s="1"/>
  <c r="M179" i="3" s="1"/>
  <c r="K178" i="3"/>
  <c r="J178" i="3"/>
  <c r="K177" i="3"/>
  <c r="J177" i="3"/>
  <c r="K176" i="3"/>
  <c r="J176" i="3"/>
  <c r="K175" i="3"/>
  <c r="J175" i="3"/>
  <c r="K174" i="3"/>
  <c r="J174" i="3"/>
  <c r="K173" i="3"/>
  <c r="J173" i="3"/>
  <c r="K172" i="3"/>
  <c r="J172" i="3"/>
  <c r="K171" i="3"/>
  <c r="J171" i="3"/>
  <c r="K169" i="3"/>
  <c r="J169" i="3"/>
  <c r="K168" i="3"/>
  <c r="J168" i="3"/>
  <c r="K167" i="3"/>
  <c r="J167" i="3"/>
  <c r="K166" i="3"/>
  <c r="J166" i="3"/>
  <c r="K165" i="3"/>
  <c r="J165" i="3"/>
  <c r="K164" i="3"/>
  <c r="J164" i="3"/>
  <c r="K163" i="3"/>
  <c r="J163" i="3"/>
  <c r="K162" i="3"/>
  <c r="J162" i="3"/>
  <c r="K161" i="3"/>
  <c r="J161" i="3"/>
  <c r="K160" i="3"/>
  <c r="J160" i="3"/>
  <c r="K159" i="3"/>
  <c r="J159" i="3"/>
  <c r="K158" i="3"/>
  <c r="J158" i="3"/>
  <c r="K156" i="3"/>
  <c r="L156" i="3" s="1"/>
  <c r="M156" i="3" s="1"/>
  <c r="J156" i="3"/>
  <c r="K155" i="3"/>
  <c r="J155" i="3"/>
  <c r="K154" i="3"/>
  <c r="J154" i="3"/>
  <c r="K153" i="3"/>
  <c r="J153" i="3"/>
  <c r="K152" i="3"/>
  <c r="J152" i="3"/>
  <c r="K151" i="3"/>
  <c r="J151" i="3"/>
  <c r="K150" i="3"/>
  <c r="J150" i="3"/>
  <c r="L150" i="3" s="1"/>
  <c r="M150" i="3" s="1"/>
  <c r="K149" i="3"/>
  <c r="J149" i="3"/>
  <c r="K148" i="3"/>
  <c r="J148" i="3"/>
  <c r="K147" i="3"/>
  <c r="J147" i="3"/>
  <c r="K146" i="3"/>
  <c r="J146" i="3"/>
  <c r="L146" i="3" s="1"/>
  <c r="M146" i="3" s="1"/>
  <c r="K145" i="3"/>
  <c r="J145" i="3"/>
  <c r="K144" i="3"/>
  <c r="J144" i="3"/>
  <c r="K143" i="3"/>
  <c r="J143" i="3"/>
  <c r="K142" i="3"/>
  <c r="J142" i="3"/>
  <c r="L142" i="3" s="1"/>
  <c r="M142" i="3" s="1"/>
  <c r="K141" i="3"/>
  <c r="J141" i="3"/>
  <c r="K140" i="3"/>
  <c r="J140" i="3"/>
  <c r="K139" i="3"/>
  <c r="J139" i="3"/>
  <c r="K138" i="3"/>
  <c r="J138" i="3"/>
  <c r="K137" i="3"/>
  <c r="J137" i="3"/>
  <c r="K136" i="3"/>
  <c r="J136" i="3"/>
  <c r="K135" i="3"/>
  <c r="J135" i="3"/>
  <c r="K134" i="3"/>
  <c r="J134" i="3"/>
  <c r="K133" i="3"/>
  <c r="J133" i="3"/>
  <c r="K132" i="3"/>
  <c r="L132" i="3" s="1"/>
  <c r="M132" i="3" s="1"/>
  <c r="J132" i="3"/>
  <c r="K131" i="3"/>
  <c r="J131" i="3"/>
  <c r="K130" i="3"/>
  <c r="J130" i="3"/>
  <c r="K129" i="3"/>
  <c r="J129" i="3"/>
  <c r="K127" i="3"/>
  <c r="J127" i="3"/>
  <c r="K126" i="3"/>
  <c r="J126" i="3"/>
  <c r="K125" i="3"/>
  <c r="J125" i="3"/>
  <c r="K124" i="3"/>
  <c r="J124" i="3"/>
  <c r="K123" i="3"/>
  <c r="J123" i="3"/>
  <c r="K122" i="3"/>
  <c r="J122" i="3"/>
  <c r="K120" i="3"/>
  <c r="K119" i="3" s="1"/>
  <c r="J120" i="3"/>
  <c r="J119" i="3" s="1"/>
  <c r="K118" i="3"/>
  <c r="K117" i="3" s="1"/>
  <c r="J118" i="3"/>
  <c r="J117" i="3" s="1"/>
  <c r="K116" i="3"/>
  <c r="J116" i="3"/>
  <c r="K115" i="3"/>
  <c r="J115" i="3"/>
  <c r="K114" i="3"/>
  <c r="J114" i="3"/>
  <c r="K113" i="3"/>
  <c r="J113" i="3"/>
  <c r="K112" i="3"/>
  <c r="J112" i="3"/>
  <c r="K111" i="3"/>
  <c r="J111" i="3"/>
  <c r="K110" i="3"/>
  <c r="J110" i="3"/>
  <c r="K109" i="3"/>
  <c r="J109" i="3"/>
  <c r="K108" i="3"/>
  <c r="J108" i="3"/>
  <c r="K107" i="3"/>
  <c r="J107" i="3"/>
  <c r="K106" i="3"/>
  <c r="J106" i="3"/>
  <c r="K105" i="3"/>
  <c r="J105" i="3"/>
  <c r="K104" i="3"/>
  <c r="J104" i="3"/>
  <c r="K103" i="3"/>
  <c r="J103" i="3"/>
  <c r="K102" i="3"/>
  <c r="J102" i="3"/>
  <c r="K101" i="3"/>
  <c r="J101" i="3"/>
  <c r="K100" i="3"/>
  <c r="J100" i="3"/>
  <c r="K99" i="3"/>
  <c r="J99" i="3"/>
  <c r="K97" i="3"/>
  <c r="J97" i="3"/>
  <c r="K96" i="3"/>
  <c r="J96" i="3"/>
  <c r="K95" i="3"/>
  <c r="J95" i="3"/>
  <c r="K94" i="3"/>
  <c r="J94" i="3"/>
  <c r="K93" i="3"/>
  <c r="J93" i="3"/>
  <c r="K92" i="3"/>
  <c r="J92" i="3"/>
  <c r="K91" i="3"/>
  <c r="J91" i="3"/>
  <c r="K90" i="3"/>
  <c r="J90" i="3"/>
  <c r="K89" i="3"/>
  <c r="J89" i="3"/>
  <c r="K88" i="3"/>
  <c r="J88" i="3"/>
  <c r="K87" i="3"/>
  <c r="J87" i="3"/>
  <c r="K86" i="3"/>
  <c r="J86" i="3"/>
  <c r="K85" i="3"/>
  <c r="J85" i="3"/>
  <c r="K84" i="3"/>
  <c r="J84" i="3"/>
  <c r="K83" i="3"/>
  <c r="J83" i="3"/>
  <c r="K82" i="3"/>
  <c r="J82" i="3"/>
  <c r="K81" i="3"/>
  <c r="J81" i="3"/>
  <c r="K80" i="3"/>
  <c r="J80" i="3"/>
  <c r="K79" i="3"/>
  <c r="J79" i="3"/>
  <c r="K78" i="3"/>
  <c r="J78" i="3"/>
  <c r="K77" i="3"/>
  <c r="J77" i="3"/>
  <c r="K76" i="3"/>
  <c r="J76" i="3"/>
  <c r="K75" i="3"/>
  <c r="J75" i="3"/>
  <c r="K73" i="3"/>
  <c r="J73" i="3"/>
  <c r="K72" i="3"/>
  <c r="J72" i="3"/>
  <c r="K71" i="3"/>
  <c r="J71" i="3"/>
  <c r="K70" i="3"/>
  <c r="J70" i="3"/>
  <c r="K69" i="3"/>
  <c r="J69" i="3"/>
  <c r="K67" i="3"/>
  <c r="K66" i="3" s="1"/>
  <c r="J67" i="3"/>
  <c r="K65" i="3"/>
  <c r="J65" i="3"/>
  <c r="K64" i="3"/>
  <c r="J64" i="3"/>
  <c r="K63" i="3"/>
  <c r="J63" i="3"/>
  <c r="K62" i="3"/>
  <c r="J62" i="3"/>
  <c r="K61" i="3"/>
  <c r="J61" i="3"/>
  <c r="K60" i="3"/>
  <c r="J60" i="3"/>
  <c r="K59" i="3"/>
  <c r="J59" i="3"/>
  <c r="K58" i="3"/>
  <c r="J58" i="3"/>
  <c r="K56" i="3"/>
  <c r="J56" i="3"/>
  <c r="K55" i="3"/>
  <c r="J55" i="3"/>
  <c r="K54" i="3"/>
  <c r="J54" i="3"/>
  <c r="K53" i="3"/>
  <c r="J53" i="3"/>
  <c r="K52" i="3"/>
  <c r="J52" i="3"/>
  <c r="K51" i="3"/>
  <c r="J51" i="3"/>
  <c r="K50" i="3"/>
  <c r="J50" i="3"/>
  <c r="K49" i="3"/>
  <c r="J49" i="3"/>
  <c r="K48" i="3"/>
  <c r="J48" i="3"/>
  <c r="K47" i="3"/>
  <c r="J47" i="3"/>
  <c r="K46" i="3"/>
  <c r="J46" i="3"/>
  <c r="K45" i="3"/>
  <c r="J45" i="3"/>
  <c r="K44" i="3"/>
  <c r="J44" i="3"/>
  <c r="K43" i="3"/>
  <c r="J43" i="3"/>
  <c r="K42" i="3"/>
  <c r="J42" i="3"/>
  <c r="K41" i="3"/>
  <c r="J41" i="3"/>
  <c r="K40" i="3"/>
  <c r="J40" i="3"/>
  <c r="K38" i="3"/>
  <c r="J38" i="3"/>
  <c r="K37" i="3"/>
  <c r="J37" i="3"/>
  <c r="K36" i="3"/>
  <c r="J36" i="3"/>
  <c r="K35" i="3"/>
  <c r="J35" i="3"/>
  <c r="K34" i="3"/>
  <c r="J34" i="3"/>
  <c r="K33" i="3"/>
  <c r="J33" i="3"/>
  <c r="K32" i="3"/>
  <c r="J32" i="3"/>
  <c r="K31" i="3"/>
  <c r="J31" i="3"/>
  <c r="K30" i="3"/>
  <c r="J30" i="3"/>
  <c r="K29" i="3"/>
  <c r="J29" i="3"/>
  <c r="K28" i="3"/>
  <c r="J28" i="3"/>
  <c r="K27" i="3"/>
  <c r="J27" i="3"/>
  <c r="K26" i="3"/>
  <c r="J26" i="3"/>
  <c r="K25" i="3"/>
  <c r="J25" i="3"/>
  <c r="K23" i="3"/>
  <c r="J23" i="3"/>
  <c r="K22" i="3"/>
  <c r="J22" i="3"/>
  <c r="K21" i="3"/>
  <c r="J21" i="3"/>
  <c r="K20" i="3"/>
  <c r="J20" i="3"/>
  <c r="K19" i="3"/>
  <c r="J19" i="3"/>
  <c r="K18" i="3"/>
  <c r="J18" i="3"/>
  <c r="K17" i="3"/>
  <c r="J17" i="3"/>
  <c r="K16" i="3"/>
  <c r="J16" i="3"/>
  <c r="K15" i="3"/>
  <c r="J15" i="3"/>
  <c r="K13" i="3"/>
  <c r="J13" i="3"/>
  <c r="K12" i="3"/>
  <c r="J12" i="3"/>
  <c r="L12" i="3" s="1"/>
  <c r="M12" i="3" s="1"/>
  <c r="K11" i="3"/>
  <c r="J11" i="3"/>
  <c r="K10" i="3"/>
  <c r="J10" i="3"/>
  <c r="L196" i="3" l="1"/>
  <c r="M196" i="3" s="1"/>
  <c r="K41" i="6"/>
  <c r="L21" i="3"/>
  <c r="M21" i="3" s="1"/>
  <c r="L54" i="16"/>
  <c r="M54" i="16" s="1"/>
  <c r="L59" i="16"/>
  <c r="M59" i="16" s="1"/>
  <c r="L22" i="17"/>
  <c r="M22" i="17" s="1"/>
  <c r="L26" i="18"/>
  <c r="M26" i="18" s="1"/>
  <c r="L21" i="20"/>
  <c r="M21" i="20" s="1"/>
  <c r="L16" i="33"/>
  <c r="M16" i="33" s="1"/>
  <c r="L14" i="34"/>
  <c r="M14" i="34" s="1"/>
  <c r="L204" i="3"/>
  <c r="M204" i="3" s="1"/>
  <c r="L46" i="8"/>
  <c r="M46" i="8" s="1"/>
  <c r="L50" i="8"/>
  <c r="M50" i="8" s="1"/>
  <c r="L54" i="8"/>
  <c r="M54" i="8" s="1"/>
  <c r="L58" i="8"/>
  <c r="M58" i="8" s="1"/>
  <c r="L62" i="8"/>
  <c r="M62" i="8" s="1"/>
  <c r="L67" i="8"/>
  <c r="M67" i="8" s="1"/>
  <c r="L71" i="8"/>
  <c r="M71" i="8" s="1"/>
  <c r="L75" i="8"/>
  <c r="M75" i="8" s="1"/>
  <c r="L56" i="18"/>
  <c r="M56" i="18" s="1"/>
  <c r="L24" i="23"/>
  <c r="M24" i="23" s="1"/>
  <c r="L11" i="9"/>
  <c r="M11" i="9" s="1"/>
  <c r="L16" i="9"/>
  <c r="M16" i="9" s="1"/>
  <c r="L22" i="9"/>
  <c r="L31" i="9"/>
  <c r="L35" i="9"/>
  <c r="M35" i="9" s="1"/>
  <c r="L39" i="9"/>
  <c r="M39" i="9" s="1"/>
  <c r="L43" i="9"/>
  <c r="M43" i="9" s="1"/>
  <c r="L47" i="9"/>
  <c r="M47" i="9" s="1"/>
  <c r="L51" i="9"/>
  <c r="M51" i="9" s="1"/>
  <c r="L56" i="9"/>
  <c r="M56" i="9" s="1"/>
  <c r="L60" i="9"/>
  <c r="M60" i="9" s="1"/>
  <c r="L64" i="9"/>
  <c r="M64" i="9" s="1"/>
  <c r="L68" i="9"/>
  <c r="M68" i="9" s="1"/>
  <c r="L72" i="9"/>
  <c r="M72" i="9" s="1"/>
  <c r="L77" i="9"/>
  <c r="M77" i="9" s="1"/>
  <c r="L82" i="9"/>
  <c r="M82" i="9" s="1"/>
  <c r="L35" i="13"/>
  <c r="M35" i="13" s="1"/>
  <c r="L39" i="13"/>
  <c r="M39" i="13" s="1"/>
  <c r="L44" i="13"/>
  <c r="M44" i="13" s="1"/>
  <c r="L48" i="13"/>
  <c r="M48" i="13" s="1"/>
  <c r="L52" i="13"/>
  <c r="M52" i="13" s="1"/>
  <c r="L13" i="14"/>
  <c r="M13" i="14" s="1"/>
  <c r="L17" i="14"/>
  <c r="M17" i="14" s="1"/>
  <c r="L21" i="14"/>
  <c r="M21" i="14" s="1"/>
  <c r="L26" i="14"/>
  <c r="M26" i="14" s="1"/>
  <c r="L30" i="14"/>
  <c r="M30" i="14" s="1"/>
  <c r="L35" i="14"/>
  <c r="L39" i="14"/>
  <c r="M39" i="14" s="1"/>
  <c r="L43" i="14"/>
  <c r="M43" i="14" s="1"/>
  <c r="L47" i="14"/>
  <c r="M47" i="14" s="1"/>
  <c r="L51" i="14"/>
  <c r="M51" i="14" s="1"/>
  <c r="L55" i="14"/>
  <c r="M55" i="14" s="1"/>
  <c r="L59" i="14"/>
  <c r="M59" i="14" s="1"/>
  <c r="L63" i="14"/>
  <c r="M63" i="14" s="1"/>
  <c r="L67" i="14"/>
  <c r="M67" i="14" s="1"/>
  <c r="L72" i="14"/>
  <c r="M72" i="14" s="1"/>
  <c r="L76" i="14"/>
  <c r="M76" i="14" s="1"/>
  <c r="L80" i="14"/>
  <c r="M80" i="14" s="1"/>
  <c r="L84" i="14"/>
  <c r="M84" i="14" s="1"/>
  <c r="L12" i="24"/>
  <c r="M12" i="24" s="1"/>
  <c r="L26" i="24"/>
  <c r="M26" i="24" s="1"/>
  <c r="L34" i="24"/>
  <c r="M34" i="24" s="1"/>
  <c r="L15" i="33"/>
  <c r="M15" i="33" s="1"/>
  <c r="L102" i="16"/>
  <c r="M102" i="16" s="1"/>
  <c r="L26" i="3"/>
  <c r="M26" i="3" s="1"/>
  <c r="L23" i="25"/>
  <c r="M23" i="25" s="1"/>
  <c r="L11" i="27"/>
  <c r="M11" i="27" s="1"/>
  <c r="L220" i="3"/>
  <c r="M220" i="3" s="1"/>
  <c r="L79" i="8"/>
  <c r="M79" i="8" s="1"/>
  <c r="L35" i="32"/>
  <c r="M35" i="32" s="1"/>
  <c r="L13" i="16"/>
  <c r="M13" i="16" s="1"/>
  <c r="L17" i="16"/>
  <c r="M17" i="16" s="1"/>
  <c r="L26" i="16"/>
  <c r="M26" i="16" s="1"/>
  <c r="L30" i="16"/>
  <c r="M30" i="16" s="1"/>
  <c r="J14" i="10"/>
  <c r="L40" i="11"/>
  <c r="M40" i="11" s="1"/>
  <c r="L14" i="16"/>
  <c r="M14" i="16" s="1"/>
  <c r="L27" i="16"/>
  <c r="M27" i="16" s="1"/>
  <c r="L28" i="3"/>
  <c r="M28" i="3" s="1"/>
  <c r="L12" i="7"/>
  <c r="M12" i="7" s="1"/>
  <c r="L35" i="7"/>
  <c r="M35" i="7" s="1"/>
  <c r="L49" i="7"/>
  <c r="M49" i="7" s="1"/>
  <c r="L21" i="13"/>
  <c r="M21" i="13" s="1"/>
  <c r="L25" i="13"/>
  <c r="M25" i="13" s="1"/>
  <c r="L29" i="13"/>
  <c r="M29" i="13" s="1"/>
  <c r="K9" i="10"/>
  <c r="L14" i="33"/>
  <c r="M14" i="33" s="1"/>
  <c r="L54" i="3"/>
  <c r="M54" i="3" s="1"/>
  <c r="L94" i="3"/>
  <c r="M94" i="3" s="1"/>
  <c r="L99" i="3"/>
  <c r="L107" i="3"/>
  <c r="M107" i="3" s="1"/>
  <c r="L111" i="3"/>
  <c r="M111" i="3" s="1"/>
  <c r="L143" i="3"/>
  <c r="M143" i="3" s="1"/>
  <c r="L147" i="3"/>
  <c r="M147" i="3" s="1"/>
  <c r="L151" i="3"/>
  <c r="M151" i="3" s="1"/>
  <c r="L155" i="3"/>
  <c r="M155" i="3" s="1"/>
  <c r="L181" i="3"/>
  <c r="M181" i="3" s="1"/>
  <c r="L185" i="3"/>
  <c r="M185" i="3" s="1"/>
  <c r="L194" i="3"/>
  <c r="M194" i="3" s="1"/>
  <c r="L198" i="3"/>
  <c r="M198" i="3" s="1"/>
  <c r="L206" i="3"/>
  <c r="M206" i="3" s="1"/>
  <c r="L210" i="3"/>
  <c r="M210" i="3" s="1"/>
  <c r="L214" i="3"/>
  <c r="M214" i="3" s="1"/>
  <c r="L227" i="3"/>
  <c r="M227" i="3" s="1"/>
  <c r="L231" i="3"/>
  <c r="M231" i="3" s="1"/>
  <c r="L244" i="3"/>
  <c r="M244" i="3" s="1"/>
  <c r="L248" i="3"/>
  <c r="M248" i="3" s="1"/>
  <c r="L257" i="3"/>
  <c r="M257" i="3" s="1"/>
  <c r="L262" i="3"/>
  <c r="M262" i="3" s="1"/>
  <c r="L271" i="3"/>
  <c r="M271" i="3" s="1"/>
  <c r="L276" i="3"/>
  <c r="M276" i="3" s="1"/>
  <c r="L280" i="3"/>
  <c r="M280" i="3" s="1"/>
  <c r="L67" i="7"/>
  <c r="M67" i="7" s="1"/>
  <c r="J48" i="16"/>
  <c r="L18" i="18"/>
  <c r="M18" i="18" s="1"/>
  <c r="K41" i="32"/>
  <c r="L52" i="33"/>
  <c r="M52" i="33" s="1"/>
  <c r="L62" i="7"/>
  <c r="M62" i="7" s="1"/>
  <c r="L17" i="10"/>
  <c r="M17" i="10" s="1"/>
  <c r="M14" i="10" s="1"/>
  <c r="L18" i="11"/>
  <c r="M18" i="11" s="1"/>
  <c r="L37" i="20"/>
  <c r="M37" i="20" s="1"/>
  <c r="L43" i="20"/>
  <c r="M43" i="20" s="1"/>
  <c r="L53" i="33"/>
  <c r="M53" i="33" s="1"/>
  <c r="L278" i="3"/>
  <c r="M278" i="3" s="1"/>
  <c r="J27" i="33"/>
  <c r="J49" i="33"/>
  <c r="L49" i="33" s="1"/>
  <c r="M49" i="33" s="1"/>
  <c r="L40" i="3"/>
  <c r="M40" i="3" s="1"/>
  <c r="K20" i="5"/>
  <c r="L63" i="7"/>
  <c r="M63" i="7" s="1"/>
  <c r="L37" i="10"/>
  <c r="M37" i="10" s="1"/>
  <c r="L47" i="10"/>
  <c r="M47" i="10" s="1"/>
  <c r="L47" i="22"/>
  <c r="M47" i="22" s="1"/>
  <c r="L10" i="23"/>
  <c r="L16" i="23"/>
  <c r="M16" i="23" s="1"/>
  <c r="K88" i="9"/>
  <c r="J121" i="3"/>
  <c r="L52" i="3"/>
  <c r="M52" i="3" s="1"/>
  <c r="L76" i="3"/>
  <c r="M76" i="3" s="1"/>
  <c r="L88" i="3"/>
  <c r="M88" i="3" s="1"/>
  <c r="L124" i="3"/>
  <c r="M124" i="3" s="1"/>
  <c r="L11" i="4"/>
  <c r="M11" i="4" s="1"/>
  <c r="L46" i="4"/>
  <c r="M46" i="4" s="1"/>
  <c r="L51" i="4"/>
  <c r="M51" i="4" s="1"/>
  <c r="L56" i="4"/>
  <c r="M56" i="4" s="1"/>
  <c r="L60" i="4"/>
  <c r="M60" i="4" s="1"/>
  <c r="L65" i="4"/>
  <c r="M65" i="4" s="1"/>
  <c r="L69" i="4"/>
  <c r="M69" i="4" s="1"/>
  <c r="L73" i="4"/>
  <c r="M73" i="4" s="1"/>
  <c r="L15" i="7"/>
  <c r="M15" i="7" s="1"/>
  <c r="L12" i="9"/>
  <c r="M12" i="9" s="1"/>
  <c r="L17" i="9"/>
  <c r="M17" i="9" s="1"/>
  <c r="L23" i="13"/>
  <c r="M23" i="13" s="1"/>
  <c r="L27" i="13"/>
  <c r="M27" i="13" s="1"/>
  <c r="L31" i="13"/>
  <c r="M31" i="13" s="1"/>
  <c r="L45" i="13"/>
  <c r="M45" i="13" s="1"/>
  <c r="L49" i="13"/>
  <c r="M49" i="13" s="1"/>
  <c r="L10" i="14"/>
  <c r="L14" i="14"/>
  <c r="M14" i="14" s="1"/>
  <c r="L18" i="14"/>
  <c r="M18" i="14" s="1"/>
  <c r="L22" i="14"/>
  <c r="M22" i="14" s="1"/>
  <c r="L27" i="14"/>
  <c r="M27" i="14" s="1"/>
  <c r="L31" i="14"/>
  <c r="M31" i="14" s="1"/>
  <c r="L36" i="14"/>
  <c r="M36" i="14" s="1"/>
  <c r="L40" i="14"/>
  <c r="M40" i="14" s="1"/>
  <c r="L44" i="14"/>
  <c r="M44" i="14" s="1"/>
  <c r="L48" i="14"/>
  <c r="M48" i="14" s="1"/>
  <c r="L52" i="14"/>
  <c r="M52" i="14" s="1"/>
  <c r="L56" i="14"/>
  <c r="M56" i="14" s="1"/>
  <c r="L60" i="14"/>
  <c r="M60" i="14" s="1"/>
  <c r="L64" i="14"/>
  <c r="M64" i="14" s="1"/>
  <c r="L68" i="14"/>
  <c r="M68" i="14" s="1"/>
  <c r="L73" i="14"/>
  <c r="M73" i="14" s="1"/>
  <c r="L15" i="10"/>
  <c r="M15" i="10" s="1"/>
  <c r="L35" i="11"/>
  <c r="M35" i="11" s="1"/>
  <c r="L48" i="11"/>
  <c r="M48" i="11" s="1"/>
  <c r="L53" i="11"/>
  <c r="M53" i="11" s="1"/>
  <c r="L57" i="11"/>
  <c r="M57" i="11" s="1"/>
  <c r="L54" i="18"/>
  <c r="M54" i="18" s="1"/>
  <c r="L12" i="19"/>
  <c r="M12" i="19" s="1"/>
  <c r="L25" i="33"/>
  <c r="M25" i="33" s="1"/>
  <c r="L35" i="33"/>
  <c r="M35" i="33" s="1"/>
  <c r="L23" i="34"/>
  <c r="M23" i="34" s="1"/>
  <c r="L24" i="35"/>
  <c r="M24" i="35" s="1"/>
  <c r="L30" i="35"/>
  <c r="L37" i="3"/>
  <c r="M37" i="3" s="1"/>
  <c r="L72" i="3"/>
  <c r="M72" i="3" s="1"/>
  <c r="L176" i="3"/>
  <c r="M176" i="3" s="1"/>
  <c r="L17" i="4"/>
  <c r="M17" i="4" s="1"/>
  <c r="L27" i="4"/>
  <c r="M27" i="4" s="1"/>
  <c r="L32" i="4"/>
  <c r="M32" i="4" s="1"/>
  <c r="L37" i="4"/>
  <c r="M37" i="4" s="1"/>
  <c r="L43" i="4"/>
  <c r="L48" i="4"/>
  <c r="M48" i="4" s="1"/>
  <c r="L52" i="4"/>
  <c r="M52" i="4" s="1"/>
  <c r="L57" i="4"/>
  <c r="M57" i="4" s="1"/>
  <c r="L29" i="7"/>
  <c r="M29" i="7" s="1"/>
  <c r="L93" i="8"/>
  <c r="L18" i="9"/>
  <c r="M18" i="9" s="1"/>
  <c r="L26" i="9"/>
  <c r="M26" i="9" s="1"/>
  <c r="L33" i="9"/>
  <c r="M33" i="9" s="1"/>
  <c r="L37" i="9"/>
  <c r="M37" i="9" s="1"/>
  <c r="L41" i="9"/>
  <c r="M41" i="9" s="1"/>
  <c r="L45" i="9"/>
  <c r="M45" i="9" s="1"/>
  <c r="L49" i="9"/>
  <c r="M49" i="9" s="1"/>
  <c r="L54" i="9"/>
  <c r="M54" i="9" s="1"/>
  <c r="L58" i="9"/>
  <c r="M58" i="9" s="1"/>
  <c r="L62" i="9"/>
  <c r="M62" i="9" s="1"/>
  <c r="L66" i="9"/>
  <c r="M66" i="9" s="1"/>
  <c r="L70" i="9"/>
  <c r="M70" i="9" s="1"/>
  <c r="L74" i="9"/>
  <c r="M74" i="9" s="1"/>
  <c r="L79" i="9"/>
  <c r="M79" i="9" s="1"/>
  <c r="L85" i="9"/>
  <c r="M85" i="9" s="1"/>
  <c r="L33" i="12"/>
  <c r="M33" i="12" s="1"/>
  <c r="L37" i="12"/>
  <c r="M37" i="12" s="1"/>
  <c r="L41" i="12"/>
  <c r="M41" i="12" s="1"/>
  <c r="L45" i="12"/>
  <c r="M45" i="12" s="1"/>
  <c r="L49" i="12"/>
  <c r="M49" i="12" s="1"/>
  <c r="L54" i="12"/>
  <c r="M54" i="12" s="1"/>
  <c r="L58" i="12"/>
  <c r="M58" i="12" s="1"/>
  <c r="L62" i="12"/>
  <c r="M62" i="12" s="1"/>
  <c r="L66" i="12"/>
  <c r="M66" i="12" s="1"/>
  <c r="L11" i="13"/>
  <c r="M11" i="13" s="1"/>
  <c r="L15" i="13"/>
  <c r="M15" i="13" s="1"/>
  <c r="L10" i="16"/>
  <c r="L11" i="17"/>
  <c r="M11" i="17" s="1"/>
  <c r="L15" i="17"/>
  <c r="M15" i="17" s="1"/>
  <c r="L11" i="18"/>
  <c r="M11" i="18" s="1"/>
  <c r="L19" i="18"/>
  <c r="M19" i="18" s="1"/>
  <c r="L18" i="20"/>
  <c r="M18" i="20" s="1"/>
  <c r="L19" i="25"/>
  <c r="M19" i="25" s="1"/>
  <c r="L20" i="34"/>
  <c r="M20" i="34" s="1"/>
  <c r="L44" i="18"/>
  <c r="M44" i="18" s="1"/>
  <c r="L67" i="18"/>
  <c r="M67" i="18" s="1"/>
  <c r="L19" i="19"/>
  <c r="L15" i="20"/>
  <c r="M15" i="20" s="1"/>
  <c r="L20" i="20"/>
  <c r="L39" i="20"/>
  <c r="M39" i="20" s="1"/>
  <c r="L44" i="20"/>
  <c r="M44" i="20" s="1"/>
  <c r="L54" i="21"/>
  <c r="M54" i="21" s="1"/>
  <c r="L58" i="21"/>
  <c r="M58" i="21" s="1"/>
  <c r="L62" i="21"/>
  <c r="M62" i="21" s="1"/>
  <c r="L67" i="21"/>
  <c r="M67" i="21" s="1"/>
  <c r="L21" i="22"/>
  <c r="M21" i="22" s="1"/>
  <c r="L33" i="22"/>
  <c r="M33" i="22" s="1"/>
  <c r="L43" i="3"/>
  <c r="M43" i="3" s="1"/>
  <c r="L47" i="3"/>
  <c r="M47" i="3" s="1"/>
  <c r="L51" i="3"/>
  <c r="M51" i="3" s="1"/>
  <c r="L55" i="3"/>
  <c r="M55" i="3" s="1"/>
  <c r="L95" i="3"/>
  <c r="M95" i="3" s="1"/>
  <c r="L104" i="3"/>
  <c r="M104" i="3" s="1"/>
  <c r="L108" i="3"/>
  <c r="M108" i="3" s="1"/>
  <c r="L112" i="3"/>
  <c r="M112" i="3" s="1"/>
  <c r="L178" i="3"/>
  <c r="M178" i="3" s="1"/>
  <c r="L182" i="3"/>
  <c r="M182" i="3" s="1"/>
  <c r="L195" i="3"/>
  <c r="M195" i="3" s="1"/>
  <c r="L203" i="3"/>
  <c r="M203" i="3" s="1"/>
  <c r="L207" i="3"/>
  <c r="M207" i="3" s="1"/>
  <c r="L211" i="3"/>
  <c r="M211" i="3" s="1"/>
  <c r="L219" i="3"/>
  <c r="M219" i="3" s="1"/>
  <c r="L224" i="3"/>
  <c r="M224" i="3" s="1"/>
  <c r="L228" i="3"/>
  <c r="M228" i="3" s="1"/>
  <c r="L232" i="3"/>
  <c r="M232" i="3" s="1"/>
  <c r="L241" i="3"/>
  <c r="M241" i="3" s="1"/>
  <c r="L245" i="3"/>
  <c r="M245" i="3" s="1"/>
  <c r="L254" i="3"/>
  <c r="M254" i="3" s="1"/>
  <c r="L259" i="3"/>
  <c r="L263" i="3"/>
  <c r="M263" i="3" s="1"/>
  <c r="L272" i="3"/>
  <c r="M272" i="3" s="1"/>
  <c r="L284" i="3"/>
  <c r="M284" i="3" s="1"/>
  <c r="J18" i="6"/>
  <c r="J37" i="6"/>
  <c r="L13" i="7"/>
  <c r="M13" i="7" s="1"/>
  <c r="K18" i="13"/>
  <c r="L20" i="11"/>
  <c r="M20" i="11" s="1"/>
  <c r="L24" i="11"/>
  <c r="M24" i="11" s="1"/>
  <c r="J50" i="11"/>
  <c r="L20" i="16"/>
  <c r="L24" i="16"/>
  <c r="M24" i="16" s="1"/>
  <c r="L32" i="16"/>
  <c r="M32" i="16" s="1"/>
  <c r="L21" i="17"/>
  <c r="M21" i="17" s="1"/>
  <c r="L25" i="34"/>
  <c r="M25" i="34" s="1"/>
  <c r="L18" i="3"/>
  <c r="M18" i="3" s="1"/>
  <c r="L22" i="3"/>
  <c r="M22" i="3" s="1"/>
  <c r="L27" i="3"/>
  <c r="M27" i="3" s="1"/>
  <c r="L31" i="3"/>
  <c r="M31" i="3" s="1"/>
  <c r="L35" i="3"/>
  <c r="M35" i="3" s="1"/>
  <c r="L45" i="18"/>
  <c r="M45" i="18" s="1"/>
  <c r="L11" i="19"/>
  <c r="M11" i="19" s="1"/>
  <c r="L16" i="20"/>
  <c r="M16" i="20" s="1"/>
  <c r="L12" i="25"/>
  <c r="M12" i="25" s="1"/>
  <c r="L36" i="32"/>
  <c r="M36" i="32" s="1"/>
  <c r="L10" i="33"/>
  <c r="L13" i="34"/>
  <c r="M13" i="34" s="1"/>
  <c r="L23" i="17"/>
  <c r="M23" i="17" s="1"/>
  <c r="L23" i="18"/>
  <c r="M23" i="18" s="1"/>
  <c r="K32" i="25"/>
  <c r="K250" i="3"/>
  <c r="L17" i="5"/>
  <c r="M17" i="5" s="1"/>
  <c r="L39" i="7"/>
  <c r="M39" i="7" s="1"/>
  <c r="L55" i="7"/>
  <c r="M55" i="7" s="1"/>
  <c r="L61" i="7"/>
  <c r="M61" i="7" s="1"/>
  <c r="L75" i="16"/>
  <c r="M75" i="16" s="1"/>
  <c r="L112" i="16"/>
  <c r="M112" i="16" s="1"/>
  <c r="L16" i="19"/>
  <c r="M16" i="19" s="1"/>
  <c r="B21" i="19"/>
  <c r="B22" i="19" s="1"/>
  <c r="L25" i="20"/>
  <c r="M25" i="20" s="1"/>
  <c r="L29" i="20"/>
  <c r="M29" i="20" s="1"/>
  <c r="L46" i="20"/>
  <c r="M46" i="20" s="1"/>
  <c r="L24" i="21"/>
  <c r="M24" i="21" s="1"/>
  <c r="L28" i="21"/>
  <c r="M28" i="21" s="1"/>
  <c r="L32" i="21"/>
  <c r="M32" i="21" s="1"/>
  <c r="L36" i="21"/>
  <c r="M36" i="21" s="1"/>
  <c r="L40" i="21"/>
  <c r="M40" i="21" s="1"/>
  <c r="L45" i="21"/>
  <c r="M45" i="21" s="1"/>
  <c r="L10" i="22"/>
  <c r="L14" i="22"/>
  <c r="M14" i="22" s="1"/>
  <c r="L23" i="22"/>
  <c r="M23" i="22" s="1"/>
  <c r="L31" i="22"/>
  <c r="M31" i="22" s="1"/>
  <c r="L22" i="25"/>
  <c r="M22" i="25" s="1"/>
  <c r="L22" i="27"/>
  <c r="M22" i="27" s="1"/>
  <c r="J30" i="27"/>
  <c r="L20" i="31"/>
  <c r="M20" i="31" s="1"/>
  <c r="L32" i="33"/>
  <c r="M32" i="33" s="1"/>
  <c r="L37" i="33"/>
  <c r="M37" i="33" s="1"/>
  <c r="L45" i="33"/>
  <c r="M45" i="33" s="1"/>
  <c r="L38" i="35"/>
  <c r="M38" i="35" s="1"/>
  <c r="L38" i="3"/>
  <c r="M38" i="3" s="1"/>
  <c r="L180" i="3"/>
  <c r="M180" i="3" s="1"/>
  <c r="L188" i="3"/>
  <c r="M188" i="3" s="1"/>
  <c r="L197" i="3"/>
  <c r="M197" i="3" s="1"/>
  <c r="L201" i="3"/>
  <c r="M201" i="3" s="1"/>
  <c r="L213" i="3"/>
  <c r="M213" i="3" s="1"/>
  <c r="L217" i="3"/>
  <c r="M217" i="3" s="1"/>
  <c r="L230" i="3"/>
  <c r="M230" i="3" s="1"/>
  <c r="L252" i="3"/>
  <c r="M252" i="3" s="1"/>
  <c r="L256" i="3"/>
  <c r="M256" i="3" s="1"/>
  <c r="L266" i="3"/>
  <c r="M266" i="3" s="1"/>
  <c r="L275" i="3"/>
  <c r="M275" i="3" s="1"/>
  <c r="L279" i="3"/>
  <c r="M279" i="3" s="1"/>
  <c r="L22" i="5"/>
  <c r="M22" i="5" s="1"/>
  <c r="L25" i="6"/>
  <c r="M25" i="6" s="1"/>
  <c r="L30" i="6"/>
  <c r="M30" i="6" s="1"/>
  <c r="L34" i="6"/>
  <c r="M34" i="6" s="1"/>
  <c r="L39" i="6"/>
  <c r="M39" i="6" s="1"/>
  <c r="L36" i="7"/>
  <c r="M36" i="7" s="1"/>
  <c r="L40" i="7"/>
  <c r="M40" i="7" s="1"/>
  <c r="L45" i="7"/>
  <c r="M45" i="7" s="1"/>
  <c r="L78" i="14"/>
  <c r="M78" i="14" s="1"/>
  <c r="L14" i="11"/>
  <c r="M14" i="11" s="1"/>
  <c r="L49" i="11"/>
  <c r="M49" i="11" s="1"/>
  <c r="L21" i="16"/>
  <c r="M21" i="16" s="1"/>
  <c r="L25" i="16"/>
  <c r="M25" i="16" s="1"/>
  <c r="J80" i="16"/>
  <c r="L85" i="16"/>
  <c r="M85" i="16" s="1"/>
  <c r="L90" i="16"/>
  <c r="M90" i="16" s="1"/>
  <c r="L94" i="16"/>
  <c r="M94" i="16" s="1"/>
  <c r="L113" i="16"/>
  <c r="M113" i="16" s="1"/>
  <c r="L13" i="19"/>
  <c r="M13" i="19" s="1"/>
  <c r="L13" i="20"/>
  <c r="M13" i="20" s="1"/>
  <c r="L27" i="24"/>
  <c r="M27" i="24" s="1"/>
  <c r="K30" i="27"/>
  <c r="L17" i="33"/>
  <c r="M17" i="33" s="1"/>
  <c r="K57" i="3"/>
  <c r="L116" i="3"/>
  <c r="M116" i="3" s="1"/>
  <c r="K29" i="12"/>
  <c r="J60" i="16"/>
  <c r="L60" i="16" s="1"/>
  <c r="M60" i="16" s="1"/>
  <c r="L29" i="21"/>
  <c r="M29" i="21" s="1"/>
  <c r="L33" i="21"/>
  <c r="M33" i="21" s="1"/>
  <c r="L37" i="21"/>
  <c r="M37" i="21" s="1"/>
  <c r="L27" i="25"/>
  <c r="M27" i="25" s="1"/>
  <c r="L16" i="27"/>
  <c r="M16" i="27" s="1"/>
  <c r="L23" i="27"/>
  <c r="M23" i="27" s="1"/>
  <c r="L46" i="33"/>
  <c r="M46" i="33" s="1"/>
  <c r="L24" i="34"/>
  <c r="M24" i="34" s="1"/>
  <c r="L10" i="3"/>
  <c r="M10" i="3" s="1"/>
  <c r="L15" i="3"/>
  <c r="L19" i="3"/>
  <c r="M19" i="3" s="1"/>
  <c r="L23" i="3"/>
  <c r="M23" i="3" s="1"/>
  <c r="L56" i="3"/>
  <c r="M56" i="3" s="1"/>
  <c r="L101" i="3"/>
  <c r="M101" i="3" s="1"/>
  <c r="L105" i="3"/>
  <c r="M105" i="3" s="1"/>
  <c r="L140" i="3"/>
  <c r="M140" i="3" s="1"/>
  <c r="L144" i="3"/>
  <c r="M144" i="3" s="1"/>
  <c r="L152" i="3"/>
  <c r="M152" i="3" s="1"/>
  <c r="L240" i="3"/>
  <c r="M240" i="3" s="1"/>
  <c r="L18" i="4"/>
  <c r="M18" i="4" s="1"/>
  <c r="L24" i="4"/>
  <c r="L29" i="4"/>
  <c r="L33" i="4"/>
  <c r="M33" i="4" s="1"/>
  <c r="L38" i="4"/>
  <c r="M38" i="4" s="1"/>
  <c r="L44" i="4"/>
  <c r="M44" i="4" s="1"/>
  <c r="L49" i="4"/>
  <c r="M49" i="4" s="1"/>
  <c r="L53" i="4"/>
  <c r="M53" i="4" s="1"/>
  <c r="L77" i="4"/>
  <c r="L10" i="5"/>
  <c r="M10" i="5" s="1"/>
  <c r="L15" i="5"/>
  <c r="L19" i="5"/>
  <c r="M19" i="5" s="1"/>
  <c r="L11" i="7"/>
  <c r="M11" i="7" s="1"/>
  <c r="L20" i="7"/>
  <c r="M20" i="7" s="1"/>
  <c r="L52" i="7"/>
  <c r="K66" i="7"/>
  <c r="K13" i="8"/>
  <c r="K64" i="8"/>
  <c r="K21" i="9"/>
  <c r="K77" i="16"/>
  <c r="L77" i="16" s="1"/>
  <c r="M77" i="16" s="1"/>
  <c r="L107" i="16"/>
  <c r="M107" i="16" s="1"/>
  <c r="L13" i="17"/>
  <c r="M13" i="17" s="1"/>
  <c r="L13" i="18"/>
  <c r="M13" i="18" s="1"/>
  <c r="L29" i="18"/>
  <c r="M29" i="18" s="1"/>
  <c r="L53" i="22"/>
  <c r="M53" i="22" s="1"/>
  <c r="K36" i="24"/>
  <c r="L24" i="27"/>
  <c r="M24" i="27" s="1"/>
  <c r="K24" i="33"/>
  <c r="L43" i="33"/>
  <c r="M43" i="33" s="1"/>
  <c r="K12" i="35"/>
  <c r="K29" i="35"/>
  <c r="J265" i="3"/>
  <c r="K62" i="4"/>
  <c r="L83" i="8"/>
  <c r="M83" i="8" s="1"/>
  <c r="L87" i="8"/>
  <c r="M87" i="8" s="1"/>
  <c r="J92" i="8"/>
  <c r="L24" i="9"/>
  <c r="M24" i="9" s="1"/>
  <c r="L36" i="9"/>
  <c r="M36" i="9" s="1"/>
  <c r="L40" i="9"/>
  <c r="M40" i="9" s="1"/>
  <c r="L44" i="9"/>
  <c r="M44" i="9" s="1"/>
  <c r="L48" i="9"/>
  <c r="M48" i="9" s="1"/>
  <c r="L53" i="9"/>
  <c r="M53" i="9" s="1"/>
  <c r="L57" i="9"/>
  <c r="M57" i="9" s="1"/>
  <c r="L61" i="9"/>
  <c r="M61" i="9" s="1"/>
  <c r="L65" i="9"/>
  <c r="M65" i="9" s="1"/>
  <c r="L69" i="9"/>
  <c r="M69" i="9" s="1"/>
  <c r="L73" i="9"/>
  <c r="M73" i="9" s="1"/>
  <c r="L78" i="9"/>
  <c r="M78" i="9" s="1"/>
  <c r="L84" i="9"/>
  <c r="M84" i="9" s="1"/>
  <c r="L16" i="11"/>
  <c r="M16" i="11" s="1"/>
  <c r="L78" i="16"/>
  <c r="M78" i="16" s="1"/>
  <c r="L96" i="16"/>
  <c r="M96" i="16" s="1"/>
  <c r="L111" i="16"/>
  <c r="M111" i="16" s="1"/>
  <c r="L54" i="23"/>
  <c r="M54" i="23" s="1"/>
  <c r="L60" i="23"/>
  <c r="M60" i="23" s="1"/>
  <c r="L64" i="23"/>
  <c r="M64" i="23" s="1"/>
  <c r="L68" i="23"/>
  <c r="M68" i="23" s="1"/>
  <c r="L72" i="23"/>
  <c r="M72" i="23" s="1"/>
  <c r="L24" i="24"/>
  <c r="M24" i="24" s="1"/>
  <c r="J9" i="34"/>
  <c r="L21" i="34"/>
  <c r="M21" i="34" s="1"/>
  <c r="L32" i="35"/>
  <c r="M32" i="35" s="1"/>
  <c r="L16" i="3"/>
  <c r="M16" i="3" s="1"/>
  <c r="L25" i="3"/>
  <c r="M25" i="3" s="1"/>
  <c r="L32" i="3"/>
  <c r="M32" i="3" s="1"/>
  <c r="L36" i="3"/>
  <c r="M36" i="3" s="1"/>
  <c r="L53" i="3"/>
  <c r="M53" i="3" s="1"/>
  <c r="L93" i="3"/>
  <c r="M93" i="3" s="1"/>
  <c r="L97" i="3"/>
  <c r="M97" i="3" s="1"/>
  <c r="L102" i="3"/>
  <c r="M102" i="3" s="1"/>
  <c r="L110" i="3"/>
  <c r="M110" i="3" s="1"/>
  <c r="L145" i="3"/>
  <c r="M145" i="3" s="1"/>
  <c r="L149" i="3"/>
  <c r="M149" i="3" s="1"/>
  <c r="L153" i="3"/>
  <c r="M153" i="3" s="1"/>
  <c r="L15" i="4"/>
  <c r="L19" i="4"/>
  <c r="M19" i="4" s="1"/>
  <c r="L25" i="4"/>
  <c r="M25" i="4" s="1"/>
  <c r="L30" i="4"/>
  <c r="M30" i="4" s="1"/>
  <c r="L34" i="4"/>
  <c r="M34" i="4" s="1"/>
  <c r="L39" i="4"/>
  <c r="M39" i="4" s="1"/>
  <c r="L59" i="4"/>
  <c r="M59" i="4" s="1"/>
  <c r="L64" i="4"/>
  <c r="M64" i="4" s="1"/>
  <c r="L68" i="4"/>
  <c r="M68" i="4" s="1"/>
  <c r="L72" i="4"/>
  <c r="M72" i="4" s="1"/>
  <c r="L78" i="4"/>
  <c r="M78" i="4" s="1"/>
  <c r="L17" i="7"/>
  <c r="M17" i="7" s="1"/>
  <c r="L21" i="7"/>
  <c r="M21" i="7" s="1"/>
  <c r="L31" i="7"/>
  <c r="M31" i="7" s="1"/>
  <c r="L34" i="10"/>
  <c r="M34" i="10" s="1"/>
  <c r="L104" i="16"/>
  <c r="M104" i="16" s="1"/>
  <c r="L65" i="18"/>
  <c r="L15" i="19"/>
  <c r="M15" i="19" s="1"/>
  <c r="L17" i="22"/>
  <c r="M17" i="22" s="1"/>
  <c r="L22" i="22"/>
  <c r="M22" i="22" s="1"/>
  <c r="L30" i="22"/>
  <c r="M30" i="22" s="1"/>
  <c r="L21" i="27"/>
  <c r="M21" i="27" s="1"/>
  <c r="K9" i="31"/>
  <c r="L16" i="31"/>
  <c r="L22" i="32"/>
  <c r="M22" i="32" s="1"/>
  <c r="L30" i="32"/>
  <c r="M30" i="32" s="1"/>
  <c r="L36" i="33"/>
  <c r="M36" i="33" s="1"/>
  <c r="L22" i="34"/>
  <c r="M22" i="34" s="1"/>
  <c r="K25" i="35"/>
  <c r="K44" i="35"/>
  <c r="K9" i="3"/>
  <c r="L11" i="3"/>
  <c r="M11" i="3" s="1"/>
  <c r="L44" i="3"/>
  <c r="M44" i="3" s="1"/>
  <c r="L48" i="3"/>
  <c r="M48" i="3" s="1"/>
  <c r="L64" i="3"/>
  <c r="M64" i="3" s="1"/>
  <c r="L70" i="3"/>
  <c r="M70" i="3" s="1"/>
  <c r="L83" i="3"/>
  <c r="M83" i="3" s="1"/>
  <c r="L87" i="3"/>
  <c r="M87" i="3" s="1"/>
  <c r="L91" i="3"/>
  <c r="M91" i="3" s="1"/>
  <c r="L115" i="3"/>
  <c r="M115" i="3" s="1"/>
  <c r="L129" i="3"/>
  <c r="L133" i="3"/>
  <c r="M133" i="3" s="1"/>
  <c r="L137" i="3"/>
  <c r="M137" i="3" s="1"/>
  <c r="L148" i="3"/>
  <c r="M148" i="3" s="1"/>
  <c r="L161" i="3"/>
  <c r="M161" i="3" s="1"/>
  <c r="L165" i="3"/>
  <c r="M165" i="3" s="1"/>
  <c r="L233" i="3"/>
  <c r="M233" i="3" s="1"/>
  <c r="L238" i="3"/>
  <c r="M238" i="3" s="1"/>
  <c r="L26" i="6"/>
  <c r="M26" i="6" s="1"/>
  <c r="L31" i="6"/>
  <c r="M31" i="6" s="1"/>
  <c r="L35" i="6"/>
  <c r="M35" i="6" s="1"/>
  <c r="L40" i="6"/>
  <c r="M40" i="6" s="1"/>
  <c r="K14" i="7"/>
  <c r="L22" i="7"/>
  <c r="M22" i="7" s="1"/>
  <c r="L27" i="7"/>
  <c r="M27" i="7" s="1"/>
  <c r="L43" i="7"/>
  <c r="M43" i="7" s="1"/>
  <c r="J53" i="7"/>
  <c r="K9" i="9"/>
  <c r="L154" i="9"/>
  <c r="M154" i="9" s="1"/>
  <c r="L158" i="9"/>
  <c r="M158" i="9" s="1"/>
  <c r="L162" i="9"/>
  <c r="M162" i="9" s="1"/>
  <c r="L166" i="9"/>
  <c r="M166" i="9" s="1"/>
  <c r="L170" i="9"/>
  <c r="M170" i="9" s="1"/>
  <c r="L175" i="9"/>
  <c r="M175" i="9" s="1"/>
  <c r="L34" i="12"/>
  <c r="M34" i="12" s="1"/>
  <c r="L38" i="12"/>
  <c r="M38" i="12" s="1"/>
  <c r="L42" i="12"/>
  <c r="M42" i="12" s="1"/>
  <c r="L46" i="12"/>
  <c r="M46" i="12" s="1"/>
  <c r="L50" i="12"/>
  <c r="M50" i="12" s="1"/>
  <c r="L55" i="12"/>
  <c r="M55" i="12" s="1"/>
  <c r="L59" i="12"/>
  <c r="M59" i="12" s="1"/>
  <c r="L63" i="12"/>
  <c r="M63" i="12" s="1"/>
  <c r="L67" i="12"/>
  <c r="M67" i="12" s="1"/>
  <c r="L12" i="13"/>
  <c r="M12" i="13" s="1"/>
  <c r="L16" i="13"/>
  <c r="M16" i="13" s="1"/>
  <c r="K14" i="10"/>
  <c r="L34" i="11"/>
  <c r="M34" i="11" s="1"/>
  <c r="L39" i="11"/>
  <c r="M39" i="11" s="1"/>
  <c r="L56" i="11"/>
  <c r="M56" i="11" s="1"/>
  <c r="L11" i="16"/>
  <c r="M11" i="16" s="1"/>
  <c r="K43" i="16"/>
  <c r="L105" i="16"/>
  <c r="M105" i="16" s="1"/>
  <c r="K60" i="18"/>
  <c r="K57" i="18" s="1"/>
  <c r="B60" i="18"/>
  <c r="B61" i="18" s="1"/>
  <c r="L20" i="3"/>
  <c r="M20" i="3" s="1"/>
  <c r="L33" i="3"/>
  <c r="M33" i="3" s="1"/>
  <c r="L41" i="3"/>
  <c r="M41" i="3" s="1"/>
  <c r="L45" i="3"/>
  <c r="M45" i="3" s="1"/>
  <c r="L49" i="3"/>
  <c r="M49" i="3" s="1"/>
  <c r="L61" i="3"/>
  <c r="M61" i="3" s="1"/>
  <c r="L80" i="3"/>
  <c r="M80" i="3" s="1"/>
  <c r="L84" i="3"/>
  <c r="M84" i="3" s="1"/>
  <c r="L92" i="3"/>
  <c r="M92" i="3" s="1"/>
  <c r="L100" i="3"/>
  <c r="M100" i="3" s="1"/>
  <c r="L120" i="3"/>
  <c r="L119" i="3" s="1"/>
  <c r="L125" i="3"/>
  <c r="M125" i="3" s="1"/>
  <c r="L130" i="3"/>
  <c r="M130" i="3" s="1"/>
  <c r="L158" i="3"/>
  <c r="M158" i="3" s="1"/>
  <c r="L162" i="3"/>
  <c r="M162" i="3" s="1"/>
  <c r="L175" i="3"/>
  <c r="M175" i="3" s="1"/>
  <c r="L234" i="3"/>
  <c r="M234" i="3" s="1"/>
  <c r="L239" i="3"/>
  <c r="M239" i="3" s="1"/>
  <c r="L281" i="3"/>
  <c r="M281" i="3" s="1"/>
  <c r="L12" i="6"/>
  <c r="M12" i="6" s="1"/>
  <c r="L17" i="6"/>
  <c r="M17" i="6" s="1"/>
  <c r="L16" i="7"/>
  <c r="M16" i="7" s="1"/>
  <c r="L23" i="7"/>
  <c r="M23" i="7" s="1"/>
  <c r="L33" i="7"/>
  <c r="M33" i="7" s="1"/>
  <c r="L155" i="9"/>
  <c r="M155" i="9" s="1"/>
  <c r="L159" i="9"/>
  <c r="M159" i="9" s="1"/>
  <c r="L163" i="9"/>
  <c r="M163" i="9" s="1"/>
  <c r="L167" i="9"/>
  <c r="M167" i="9" s="1"/>
  <c r="L171" i="9"/>
  <c r="M171" i="9" s="1"/>
  <c r="L176" i="9"/>
  <c r="M176" i="9" s="1"/>
  <c r="L31" i="12"/>
  <c r="M31" i="12" s="1"/>
  <c r="L35" i="12"/>
  <c r="M35" i="12" s="1"/>
  <c r="L39" i="12"/>
  <c r="M39" i="12" s="1"/>
  <c r="L43" i="12"/>
  <c r="M43" i="12" s="1"/>
  <c r="L47" i="12"/>
  <c r="M47" i="12" s="1"/>
  <c r="L52" i="12"/>
  <c r="L56" i="12"/>
  <c r="M56" i="12" s="1"/>
  <c r="L60" i="12"/>
  <c r="M60" i="12" s="1"/>
  <c r="L64" i="12"/>
  <c r="M64" i="12" s="1"/>
  <c r="L68" i="12"/>
  <c r="M68" i="12" s="1"/>
  <c r="L13" i="13"/>
  <c r="M13" i="13" s="1"/>
  <c r="L17" i="13"/>
  <c r="M17" i="13" s="1"/>
  <c r="L66" i="14"/>
  <c r="M66" i="14" s="1"/>
  <c r="L25" i="10"/>
  <c r="M25" i="10" s="1"/>
  <c r="L41" i="10"/>
  <c r="M41" i="10" s="1"/>
  <c r="L11" i="11"/>
  <c r="M11" i="11" s="1"/>
  <c r="L23" i="11"/>
  <c r="M23" i="11" s="1"/>
  <c r="L27" i="11"/>
  <c r="M27" i="11" s="1"/>
  <c r="L15" i="16"/>
  <c r="M15" i="16" s="1"/>
  <c r="L28" i="16"/>
  <c r="M28" i="16" s="1"/>
  <c r="L73" i="16"/>
  <c r="M73" i="16" s="1"/>
  <c r="L110" i="16"/>
  <c r="M110" i="16" s="1"/>
  <c r="L114" i="16"/>
  <c r="M114" i="16" s="1"/>
  <c r="L12" i="18"/>
  <c r="M12" i="18" s="1"/>
  <c r="L16" i="18"/>
  <c r="M16" i="18" s="1"/>
  <c r="L21" i="18"/>
  <c r="M21" i="18" s="1"/>
  <c r="L28" i="18"/>
  <c r="M28" i="18" s="1"/>
  <c r="L48" i="18"/>
  <c r="M48" i="18" s="1"/>
  <c r="L52" i="18"/>
  <c r="M52" i="18" s="1"/>
  <c r="L12" i="20"/>
  <c r="M12" i="20" s="1"/>
  <c r="L24" i="20"/>
  <c r="M24" i="20" s="1"/>
  <c r="L28" i="20"/>
  <c r="M28" i="20" s="1"/>
  <c r="K21" i="6"/>
  <c r="J9" i="10"/>
  <c r="J53" i="16"/>
  <c r="K53" i="16"/>
  <c r="K170" i="3"/>
  <c r="L30" i="3"/>
  <c r="M30" i="3" s="1"/>
  <c r="L34" i="3"/>
  <c r="M34" i="3" s="1"/>
  <c r="L42" i="3"/>
  <c r="M42" i="3" s="1"/>
  <c r="L46" i="3"/>
  <c r="M46" i="3" s="1"/>
  <c r="L50" i="3"/>
  <c r="M50" i="3" s="1"/>
  <c r="L58" i="3"/>
  <c r="L77" i="3"/>
  <c r="M77" i="3" s="1"/>
  <c r="L85" i="3"/>
  <c r="M85" i="3" s="1"/>
  <c r="L96" i="3"/>
  <c r="M96" i="3" s="1"/>
  <c r="L122" i="3"/>
  <c r="L159" i="3"/>
  <c r="M159" i="3" s="1"/>
  <c r="L163" i="3"/>
  <c r="M163" i="3" s="1"/>
  <c r="L167" i="3"/>
  <c r="M167" i="3" s="1"/>
  <c r="L172" i="3"/>
  <c r="M172" i="3" s="1"/>
  <c r="K222" i="3"/>
  <c r="L282" i="3"/>
  <c r="M282" i="3" s="1"/>
  <c r="K42" i="4"/>
  <c r="K54" i="4"/>
  <c r="L26" i="5"/>
  <c r="M26" i="5" s="1"/>
  <c r="M25" i="5" s="1"/>
  <c r="L24" i="6"/>
  <c r="M24" i="6" s="1"/>
  <c r="L29" i="6"/>
  <c r="M29" i="6" s="1"/>
  <c r="L33" i="6"/>
  <c r="M33" i="6" s="1"/>
  <c r="L43" i="6"/>
  <c r="M43" i="6" s="1"/>
  <c r="L48" i="6"/>
  <c r="M48" i="6" s="1"/>
  <c r="L156" i="9"/>
  <c r="M156" i="9" s="1"/>
  <c r="L160" i="9"/>
  <c r="M160" i="9" s="1"/>
  <c r="L164" i="9"/>
  <c r="M164" i="9" s="1"/>
  <c r="L168" i="9"/>
  <c r="M168" i="9" s="1"/>
  <c r="L173" i="9"/>
  <c r="M173" i="9" s="1"/>
  <c r="K33" i="13"/>
  <c r="K47" i="16"/>
  <c r="J47" i="16"/>
  <c r="L103" i="16"/>
  <c r="M103" i="16" s="1"/>
  <c r="J9" i="19"/>
  <c r="K28" i="6"/>
  <c r="K37" i="6"/>
  <c r="L65" i="7"/>
  <c r="M65" i="7" s="1"/>
  <c r="M64" i="7" s="1"/>
  <c r="K51" i="12"/>
  <c r="K9" i="13"/>
  <c r="L77" i="14"/>
  <c r="M77" i="14" s="1"/>
  <c r="L81" i="14"/>
  <c r="M81" i="14" s="1"/>
  <c r="L85" i="14"/>
  <c r="M85" i="14" s="1"/>
  <c r="B46" i="11"/>
  <c r="B47" i="11" s="1"/>
  <c r="B48" i="11" s="1"/>
  <c r="L70" i="16"/>
  <c r="M70" i="16" s="1"/>
  <c r="L84" i="16"/>
  <c r="M84" i="16" s="1"/>
  <c r="L17" i="18"/>
  <c r="M17" i="18" s="1"/>
  <c r="L33" i="18"/>
  <c r="M33" i="18" s="1"/>
  <c r="L69" i="3"/>
  <c r="M69" i="3" s="1"/>
  <c r="L73" i="3"/>
  <c r="M73" i="3" s="1"/>
  <c r="L82" i="3"/>
  <c r="M82" i="3" s="1"/>
  <c r="L90" i="3"/>
  <c r="M90" i="3" s="1"/>
  <c r="L114" i="3"/>
  <c r="M114" i="3" s="1"/>
  <c r="L118" i="3"/>
  <c r="L117" i="3" s="1"/>
  <c r="L136" i="3"/>
  <c r="M136" i="3" s="1"/>
  <c r="L160" i="3"/>
  <c r="M160" i="3" s="1"/>
  <c r="L164" i="3"/>
  <c r="M164" i="3" s="1"/>
  <c r="L168" i="3"/>
  <c r="M168" i="3" s="1"/>
  <c r="L173" i="3"/>
  <c r="M173" i="3" s="1"/>
  <c r="L184" i="3"/>
  <c r="M184" i="3" s="1"/>
  <c r="K191" i="3"/>
  <c r="L200" i="3"/>
  <c r="M200" i="3" s="1"/>
  <c r="L237" i="3"/>
  <c r="L283" i="3"/>
  <c r="M283" i="3" s="1"/>
  <c r="K14" i="4"/>
  <c r="L45" i="6"/>
  <c r="J25" i="7"/>
  <c r="K44" i="7"/>
  <c r="J51" i="21"/>
  <c r="K157" i="3"/>
  <c r="L61" i="4"/>
  <c r="M61" i="4" s="1"/>
  <c r="L80" i="4"/>
  <c r="M80" i="4" s="1"/>
  <c r="L13" i="5"/>
  <c r="M13" i="5" s="1"/>
  <c r="L18" i="5"/>
  <c r="M18" i="5" s="1"/>
  <c r="K25" i="7"/>
  <c r="L48" i="7"/>
  <c r="L58" i="7"/>
  <c r="M58" i="7" s="1"/>
  <c r="L46" i="9"/>
  <c r="M46" i="9" s="1"/>
  <c r="L50" i="9"/>
  <c r="M50" i="9" s="1"/>
  <c r="L55" i="9"/>
  <c r="M55" i="9" s="1"/>
  <c r="L59" i="9"/>
  <c r="M59" i="9" s="1"/>
  <c r="L63" i="9"/>
  <c r="M63" i="9" s="1"/>
  <c r="K152" i="9"/>
  <c r="L20" i="10"/>
  <c r="L26" i="10"/>
  <c r="M26" i="10" s="1"/>
  <c r="L33" i="10"/>
  <c r="M33" i="10" s="1"/>
  <c r="L12" i="11"/>
  <c r="M12" i="11" s="1"/>
  <c r="L32" i="11"/>
  <c r="M32" i="11" s="1"/>
  <c r="L45" i="11"/>
  <c r="M45" i="11" s="1"/>
  <c r="L61" i="16"/>
  <c r="M61" i="16" s="1"/>
  <c r="L97" i="16"/>
  <c r="M97" i="16" s="1"/>
  <c r="L101" i="16"/>
  <c r="M101" i="16" s="1"/>
  <c r="L18" i="17"/>
  <c r="M18" i="17" s="1"/>
  <c r="L14" i="18"/>
  <c r="M14" i="18" s="1"/>
  <c r="L30" i="18"/>
  <c r="M30" i="18" s="1"/>
  <c r="L35" i="20"/>
  <c r="M35" i="20" s="1"/>
  <c r="L23" i="21"/>
  <c r="M23" i="21" s="1"/>
  <c r="L27" i="21"/>
  <c r="M27" i="21" s="1"/>
  <c r="L31" i="21"/>
  <c r="M31" i="21" s="1"/>
  <c r="L35" i="21"/>
  <c r="M35" i="21" s="1"/>
  <c r="L39" i="21"/>
  <c r="M39" i="21" s="1"/>
  <c r="L43" i="21"/>
  <c r="M43" i="21" s="1"/>
  <c r="L49" i="21"/>
  <c r="M49" i="21" s="1"/>
  <c r="L13" i="22"/>
  <c r="M13" i="22" s="1"/>
  <c r="L38" i="22"/>
  <c r="M38" i="22" s="1"/>
  <c r="L38" i="24"/>
  <c r="M38" i="24" s="1"/>
  <c r="L30" i="25"/>
  <c r="M30" i="25" s="1"/>
  <c r="L19" i="27"/>
  <c r="M19" i="27" s="1"/>
  <c r="L27" i="27"/>
  <c r="M27" i="27" s="1"/>
  <c r="L24" i="31"/>
  <c r="M24" i="31" s="1"/>
  <c r="L28" i="31"/>
  <c r="M28" i="31" s="1"/>
  <c r="L14" i="32"/>
  <c r="M14" i="32" s="1"/>
  <c r="L26" i="32"/>
  <c r="M26" i="32" s="1"/>
  <c r="L34" i="32"/>
  <c r="M34" i="32" s="1"/>
  <c r="L38" i="32"/>
  <c r="M38" i="32" s="1"/>
  <c r="L43" i="32"/>
  <c r="M43" i="32" s="1"/>
  <c r="L48" i="32"/>
  <c r="M48" i="32" s="1"/>
  <c r="L11" i="33"/>
  <c r="M11" i="33" s="1"/>
  <c r="L31" i="33"/>
  <c r="M31" i="33" s="1"/>
  <c r="K42" i="33"/>
  <c r="L18" i="35"/>
  <c r="M18" i="35" s="1"/>
  <c r="L22" i="35"/>
  <c r="M22" i="35" s="1"/>
  <c r="L45" i="35"/>
  <c r="M45" i="35" s="1"/>
  <c r="K33" i="31"/>
  <c r="K31" i="31" s="1"/>
  <c r="L20" i="27"/>
  <c r="M20" i="27" s="1"/>
  <c r="L17" i="31"/>
  <c r="M17" i="31" s="1"/>
  <c r="L35" i="31"/>
  <c r="M35" i="31" s="1"/>
  <c r="L19" i="32"/>
  <c r="M19" i="32" s="1"/>
  <c r="L31" i="32"/>
  <c r="M31" i="32" s="1"/>
  <c r="L12" i="33"/>
  <c r="M12" i="33" s="1"/>
  <c r="L54" i="33"/>
  <c r="M54" i="33" s="1"/>
  <c r="L60" i="33"/>
  <c r="M60" i="33" s="1"/>
  <c r="L15" i="34"/>
  <c r="M15" i="34" s="1"/>
  <c r="L27" i="34"/>
  <c r="M27" i="34" s="1"/>
  <c r="J9" i="35"/>
  <c r="K9" i="12"/>
  <c r="L20" i="13"/>
  <c r="M20" i="13" s="1"/>
  <c r="L24" i="13"/>
  <c r="M24" i="13" s="1"/>
  <c r="L28" i="13"/>
  <c r="M28" i="13" s="1"/>
  <c r="L32" i="13"/>
  <c r="M32" i="13" s="1"/>
  <c r="L46" i="13"/>
  <c r="M46" i="13" s="1"/>
  <c r="L50" i="13"/>
  <c r="M50" i="13" s="1"/>
  <c r="L11" i="14"/>
  <c r="M11" i="14" s="1"/>
  <c r="L15" i="14"/>
  <c r="M15" i="14" s="1"/>
  <c r="L19" i="14"/>
  <c r="M19" i="14" s="1"/>
  <c r="L24" i="14"/>
  <c r="M24" i="14" s="1"/>
  <c r="L28" i="14"/>
  <c r="M28" i="14" s="1"/>
  <c r="L32" i="14"/>
  <c r="M32" i="14" s="1"/>
  <c r="L37" i="14"/>
  <c r="M37" i="14" s="1"/>
  <c r="L41" i="14"/>
  <c r="M41" i="14" s="1"/>
  <c r="L45" i="14"/>
  <c r="M45" i="14" s="1"/>
  <c r="L49" i="14"/>
  <c r="M49" i="14" s="1"/>
  <c r="L53" i="14"/>
  <c r="M53" i="14" s="1"/>
  <c r="L57" i="14"/>
  <c r="M57" i="14" s="1"/>
  <c r="L61" i="14"/>
  <c r="M61" i="14" s="1"/>
  <c r="L65" i="14"/>
  <c r="M65" i="14" s="1"/>
  <c r="L39" i="10"/>
  <c r="M39" i="10" s="1"/>
  <c r="L44" i="10"/>
  <c r="M44" i="10" s="1"/>
  <c r="L10" i="11"/>
  <c r="L29" i="11"/>
  <c r="M29" i="11" s="1"/>
  <c r="K37" i="11"/>
  <c r="L46" i="11"/>
  <c r="M46" i="11" s="1"/>
  <c r="L55" i="11"/>
  <c r="M55" i="11" s="1"/>
  <c r="L42" i="16"/>
  <c r="M42" i="16" s="1"/>
  <c r="L63" i="16"/>
  <c r="M63" i="16" s="1"/>
  <c r="L83" i="16"/>
  <c r="M83" i="16" s="1"/>
  <c r="L86" i="16"/>
  <c r="M86" i="16" s="1"/>
  <c r="L91" i="16"/>
  <c r="M91" i="16" s="1"/>
  <c r="L106" i="16"/>
  <c r="M106" i="16" s="1"/>
  <c r="L12" i="17"/>
  <c r="M12" i="17" s="1"/>
  <c r="L20" i="17"/>
  <c r="M20" i="17" s="1"/>
  <c r="L24" i="17"/>
  <c r="M24" i="17" s="1"/>
  <c r="L24" i="18"/>
  <c r="M24" i="18" s="1"/>
  <c r="L43" i="18"/>
  <c r="M43" i="18" s="1"/>
  <c r="L51" i="18"/>
  <c r="M51" i="18" s="1"/>
  <c r="L55" i="18"/>
  <c r="M55" i="18" s="1"/>
  <c r="L24" i="19"/>
  <c r="M24" i="19" s="1"/>
  <c r="K9" i="20"/>
  <c r="L27" i="20"/>
  <c r="M27" i="20" s="1"/>
  <c r="L15" i="22"/>
  <c r="M15" i="22" s="1"/>
  <c r="L24" i="22"/>
  <c r="M24" i="22" s="1"/>
  <c r="L32" i="22"/>
  <c r="M32" i="22" s="1"/>
  <c r="L48" i="22"/>
  <c r="M48" i="22" s="1"/>
  <c r="L12" i="23"/>
  <c r="M12" i="23" s="1"/>
  <c r="L18" i="23"/>
  <c r="M18" i="23" s="1"/>
  <c r="L22" i="23"/>
  <c r="M22" i="23" s="1"/>
  <c r="L28" i="23"/>
  <c r="M28" i="23" s="1"/>
  <c r="L32" i="23"/>
  <c r="M32" i="23" s="1"/>
  <c r="L36" i="23"/>
  <c r="M36" i="23" s="1"/>
  <c r="L40" i="23"/>
  <c r="M40" i="23" s="1"/>
  <c r="L44" i="23"/>
  <c r="M44" i="23" s="1"/>
  <c r="L48" i="23"/>
  <c r="M48" i="23" s="1"/>
  <c r="L52" i="23"/>
  <c r="M52" i="23" s="1"/>
  <c r="L56" i="23"/>
  <c r="M56" i="23" s="1"/>
  <c r="L62" i="23"/>
  <c r="M62" i="23" s="1"/>
  <c r="L66" i="23"/>
  <c r="M66" i="23" s="1"/>
  <c r="L70" i="23"/>
  <c r="M70" i="23" s="1"/>
  <c r="L74" i="23"/>
  <c r="M74" i="23" s="1"/>
  <c r="L18" i="25"/>
  <c r="M18" i="25" s="1"/>
  <c r="L21" i="25"/>
  <c r="M21" i="25" s="1"/>
  <c r="J28" i="25"/>
  <c r="J15" i="25" s="1"/>
  <c r="K9" i="32"/>
  <c r="L20" i="32"/>
  <c r="M20" i="32" s="1"/>
  <c r="L24" i="32"/>
  <c r="M24" i="32" s="1"/>
  <c r="K33" i="35"/>
  <c r="L16" i="22"/>
  <c r="M16" i="22" s="1"/>
  <c r="L25" i="22"/>
  <c r="M25" i="22" s="1"/>
  <c r="L29" i="22"/>
  <c r="M29" i="22" s="1"/>
  <c r="L45" i="22"/>
  <c r="M45" i="22" s="1"/>
  <c r="L49" i="22"/>
  <c r="M49" i="22" s="1"/>
  <c r="L14" i="23"/>
  <c r="M14" i="23" s="1"/>
  <c r="L19" i="23"/>
  <c r="M19" i="23" s="1"/>
  <c r="L23" i="23"/>
  <c r="M23" i="23" s="1"/>
  <c r="L41" i="23"/>
  <c r="M41" i="23" s="1"/>
  <c r="L45" i="23"/>
  <c r="M45" i="23" s="1"/>
  <c r="L49" i="23"/>
  <c r="M49" i="23" s="1"/>
  <c r="L53" i="23"/>
  <c r="M53" i="23" s="1"/>
  <c r="L59" i="23"/>
  <c r="L63" i="23"/>
  <c r="M63" i="23" s="1"/>
  <c r="L67" i="23"/>
  <c r="M67" i="23" s="1"/>
  <c r="L71" i="23"/>
  <c r="M71" i="23" s="1"/>
  <c r="L10" i="24"/>
  <c r="M10" i="24" s="1"/>
  <c r="L14" i="24"/>
  <c r="M14" i="24" s="1"/>
  <c r="L19" i="24"/>
  <c r="M19" i="24" s="1"/>
  <c r="L10" i="25"/>
  <c r="M10" i="25" s="1"/>
  <c r="L14" i="25"/>
  <c r="M14" i="25" s="1"/>
  <c r="L29" i="25"/>
  <c r="M29" i="25" s="1"/>
  <c r="L13" i="27"/>
  <c r="M13" i="27" s="1"/>
  <c r="L17" i="32"/>
  <c r="M17" i="32" s="1"/>
  <c r="L29" i="32"/>
  <c r="M29" i="32" s="1"/>
  <c r="L13" i="33"/>
  <c r="M13" i="33" s="1"/>
  <c r="K29" i="33"/>
  <c r="L29" i="33" s="1"/>
  <c r="M29" i="33" s="1"/>
  <c r="L37" i="22"/>
  <c r="M37" i="22" s="1"/>
  <c r="L32" i="24"/>
  <c r="M32" i="24" s="1"/>
  <c r="L26" i="25"/>
  <c r="M26" i="25" s="1"/>
  <c r="L26" i="27"/>
  <c r="M26" i="27" s="1"/>
  <c r="L27" i="31"/>
  <c r="M27" i="31" s="1"/>
  <c r="L32" i="31"/>
  <c r="L37" i="31"/>
  <c r="M37" i="31" s="1"/>
  <c r="L37" i="32"/>
  <c r="M37" i="32" s="1"/>
  <c r="L29" i="34"/>
  <c r="M29" i="34" s="1"/>
  <c r="L17" i="35"/>
  <c r="M17" i="35" s="1"/>
  <c r="L43" i="35"/>
  <c r="M43" i="35" s="1"/>
  <c r="J26" i="33"/>
  <c r="L26" i="33" s="1"/>
  <c r="M26" i="33" s="1"/>
  <c r="L60" i="3"/>
  <c r="M60" i="3" s="1"/>
  <c r="J42" i="4"/>
  <c r="L41" i="11"/>
  <c r="M41" i="11" s="1"/>
  <c r="L13" i="3"/>
  <c r="M13" i="3" s="1"/>
  <c r="L17" i="3"/>
  <c r="M17" i="3" s="1"/>
  <c r="K24" i="3"/>
  <c r="L29" i="3"/>
  <c r="M29" i="3" s="1"/>
  <c r="L63" i="3"/>
  <c r="M63" i="3" s="1"/>
  <c r="L67" i="3"/>
  <c r="M67" i="3" s="1"/>
  <c r="M66" i="3" s="1"/>
  <c r="L79" i="3"/>
  <c r="M79" i="3" s="1"/>
  <c r="L113" i="3"/>
  <c r="M113" i="3" s="1"/>
  <c r="L127" i="3"/>
  <c r="M127" i="3" s="1"/>
  <c r="L135" i="3"/>
  <c r="M135" i="3" s="1"/>
  <c r="L139" i="3"/>
  <c r="M139" i="3" s="1"/>
  <c r="L166" i="3"/>
  <c r="M166" i="3" s="1"/>
  <c r="L171" i="3"/>
  <c r="M171" i="3" s="1"/>
  <c r="L193" i="3"/>
  <c r="M193" i="3" s="1"/>
  <c r="L223" i="3"/>
  <c r="M223" i="3" s="1"/>
  <c r="L63" i="4"/>
  <c r="J62" i="4"/>
  <c r="L67" i="4"/>
  <c r="M67" i="4" s="1"/>
  <c r="L71" i="4"/>
  <c r="M71" i="4" s="1"/>
  <c r="L11" i="6"/>
  <c r="M11" i="6" s="1"/>
  <c r="L16" i="6"/>
  <c r="M16" i="6" s="1"/>
  <c r="L29" i="16"/>
  <c r="M29" i="16" s="1"/>
  <c r="L39" i="16"/>
  <c r="M39" i="16" s="1"/>
  <c r="J45" i="16"/>
  <c r="L45" i="16" s="1"/>
  <c r="M45" i="16" s="1"/>
  <c r="L55" i="4"/>
  <c r="M55" i="4" s="1"/>
  <c r="J54" i="4"/>
  <c r="K128" i="3"/>
  <c r="L154" i="3"/>
  <c r="M154" i="3" s="1"/>
  <c r="J157" i="3"/>
  <c r="L190" i="3"/>
  <c r="M190" i="3" s="1"/>
  <c r="L209" i="3"/>
  <c r="M209" i="3" s="1"/>
  <c r="L247" i="3"/>
  <c r="M247" i="3" s="1"/>
  <c r="L261" i="3"/>
  <c r="M261" i="3" s="1"/>
  <c r="K265" i="3"/>
  <c r="L277" i="3"/>
  <c r="M277" i="3" s="1"/>
  <c r="L13" i="4"/>
  <c r="M13" i="4" s="1"/>
  <c r="L33" i="25"/>
  <c r="M33" i="25" s="1"/>
  <c r="J32" i="25"/>
  <c r="K14" i="3"/>
  <c r="L268" i="3"/>
  <c r="M268" i="3" s="1"/>
  <c r="L21" i="5"/>
  <c r="M21" i="5" s="1"/>
  <c r="J20" i="5"/>
  <c r="L36" i="10"/>
  <c r="M36" i="10" s="1"/>
  <c r="K68" i="3"/>
  <c r="J191" i="3"/>
  <c r="K236" i="3"/>
  <c r="L274" i="3"/>
  <c r="J273" i="3"/>
  <c r="J9" i="4"/>
  <c r="J14" i="4"/>
  <c r="J9" i="5"/>
  <c r="K18" i="6"/>
  <c r="K30" i="7"/>
  <c r="K39" i="3"/>
  <c r="J57" i="3"/>
  <c r="L62" i="3"/>
  <c r="M62" i="3" s="1"/>
  <c r="L65" i="3"/>
  <c r="M65" i="3" s="1"/>
  <c r="L71" i="3"/>
  <c r="M71" i="3" s="1"/>
  <c r="L75" i="3"/>
  <c r="M75" i="3" s="1"/>
  <c r="L78" i="3"/>
  <c r="M78" i="3" s="1"/>
  <c r="L81" i="3"/>
  <c r="M81" i="3" s="1"/>
  <c r="L123" i="3"/>
  <c r="M123" i="3" s="1"/>
  <c r="L126" i="3"/>
  <c r="M126" i="3" s="1"/>
  <c r="L131" i="3"/>
  <c r="M131" i="3" s="1"/>
  <c r="L134" i="3"/>
  <c r="M134" i="3" s="1"/>
  <c r="L138" i="3"/>
  <c r="M138" i="3" s="1"/>
  <c r="L141" i="3"/>
  <c r="M141" i="3" s="1"/>
  <c r="L169" i="3"/>
  <c r="M169" i="3" s="1"/>
  <c r="L174" i="3"/>
  <c r="M174" i="3" s="1"/>
  <c r="L177" i="3"/>
  <c r="M177" i="3" s="1"/>
  <c r="L226" i="3"/>
  <c r="M226" i="3" s="1"/>
  <c r="K273" i="3"/>
  <c r="L20" i="6"/>
  <c r="M20" i="6" s="1"/>
  <c r="J9" i="3"/>
  <c r="K74" i="3"/>
  <c r="K121" i="3"/>
  <c r="L75" i="4"/>
  <c r="L74" i="4" s="1"/>
  <c r="J74" i="4"/>
  <c r="K9" i="6"/>
  <c r="K13" i="6"/>
  <c r="J14" i="7"/>
  <c r="J56" i="7"/>
  <c r="L57" i="7"/>
  <c r="M57" i="7" s="1"/>
  <c r="J41" i="6"/>
  <c r="L47" i="6"/>
  <c r="M47" i="6" s="1"/>
  <c r="L18" i="7"/>
  <c r="M18" i="7" s="1"/>
  <c r="L42" i="7"/>
  <c r="M42" i="7" s="1"/>
  <c r="L46" i="7"/>
  <c r="M46" i="7" s="1"/>
  <c r="L68" i="7"/>
  <c r="M68" i="7" s="1"/>
  <c r="L14" i="8"/>
  <c r="L19" i="8"/>
  <c r="M19" i="8" s="1"/>
  <c r="L23" i="8"/>
  <c r="M23" i="8" s="1"/>
  <c r="L28" i="8"/>
  <c r="M28" i="8" s="1"/>
  <c r="L32" i="8"/>
  <c r="M32" i="8" s="1"/>
  <c r="L36" i="8"/>
  <c r="M36" i="8" s="1"/>
  <c r="L40" i="8"/>
  <c r="M40" i="8" s="1"/>
  <c r="L45" i="8"/>
  <c r="M45" i="8" s="1"/>
  <c r="L49" i="8"/>
  <c r="M49" i="8" s="1"/>
  <c r="L53" i="8"/>
  <c r="M53" i="8" s="1"/>
  <c r="L57" i="8"/>
  <c r="M57" i="8" s="1"/>
  <c r="L61" i="8"/>
  <c r="M61" i="8" s="1"/>
  <c r="L66" i="8"/>
  <c r="M66" i="8" s="1"/>
  <c r="L70" i="8"/>
  <c r="M70" i="8" s="1"/>
  <c r="L74" i="8"/>
  <c r="M74" i="8" s="1"/>
  <c r="L78" i="8"/>
  <c r="M78" i="8" s="1"/>
  <c r="L82" i="8"/>
  <c r="M82" i="8" s="1"/>
  <c r="L86" i="8"/>
  <c r="M86" i="8" s="1"/>
  <c r="L91" i="8"/>
  <c r="M91" i="8" s="1"/>
  <c r="L95" i="9"/>
  <c r="M95" i="9" s="1"/>
  <c r="L99" i="9"/>
  <c r="M99" i="9" s="1"/>
  <c r="L103" i="9"/>
  <c r="M103" i="9" s="1"/>
  <c r="L107" i="9"/>
  <c r="M107" i="9" s="1"/>
  <c r="L111" i="9"/>
  <c r="M111" i="9" s="1"/>
  <c r="L115" i="9"/>
  <c r="M115" i="9" s="1"/>
  <c r="L119" i="9"/>
  <c r="M119" i="9" s="1"/>
  <c r="L124" i="9"/>
  <c r="M124" i="9" s="1"/>
  <c r="L131" i="9"/>
  <c r="M131" i="9" s="1"/>
  <c r="L135" i="9"/>
  <c r="M135" i="9" s="1"/>
  <c r="L139" i="9"/>
  <c r="M139" i="9" s="1"/>
  <c r="L143" i="9"/>
  <c r="M143" i="9" s="1"/>
  <c r="L148" i="9"/>
  <c r="M148" i="9" s="1"/>
  <c r="K41" i="13"/>
  <c r="L22" i="11"/>
  <c r="J49" i="16"/>
  <c r="K49" i="16"/>
  <c r="L100" i="16"/>
  <c r="M100" i="16" s="1"/>
  <c r="L25" i="17"/>
  <c r="M25" i="17" s="1"/>
  <c r="K38" i="18"/>
  <c r="L38" i="18" s="1"/>
  <c r="M38" i="18" s="1"/>
  <c r="L23" i="20"/>
  <c r="M23" i="20" s="1"/>
  <c r="K258" i="3"/>
  <c r="K9" i="4"/>
  <c r="K23" i="4"/>
  <c r="K47" i="7"/>
  <c r="J66" i="7"/>
  <c r="K9" i="8"/>
  <c r="K44" i="8"/>
  <c r="J30" i="9"/>
  <c r="J34" i="18"/>
  <c r="K34" i="18"/>
  <c r="B22" i="20"/>
  <c r="B23" i="20" s="1"/>
  <c r="B24" i="20" s="1"/>
  <c r="K47" i="4"/>
  <c r="K76" i="4"/>
  <c r="K9" i="5"/>
  <c r="J21" i="6"/>
  <c r="J9" i="7"/>
  <c r="J30" i="7"/>
  <c r="K98" i="3"/>
  <c r="K28" i="4"/>
  <c r="K14" i="5"/>
  <c r="K27" i="5" s="1"/>
  <c r="J13" i="6"/>
  <c r="K44" i="6"/>
  <c r="K9" i="7"/>
  <c r="J44" i="7"/>
  <c r="K53" i="7"/>
  <c r="K56" i="7"/>
  <c r="K25" i="8"/>
  <c r="L13" i="9"/>
  <c r="M13" i="9" s="1"/>
  <c r="L19" i="13"/>
  <c r="M19" i="13" s="1"/>
  <c r="J18" i="13"/>
  <c r="K31" i="11"/>
  <c r="K21" i="11" s="1"/>
  <c r="K51" i="11"/>
  <c r="K43" i="11" s="1"/>
  <c r="L59" i="18"/>
  <c r="M59" i="18" s="1"/>
  <c r="L17" i="20"/>
  <c r="M17" i="20" s="1"/>
  <c r="K34" i="20"/>
  <c r="L34" i="20" s="1"/>
  <c r="M34" i="20" s="1"/>
  <c r="L86" i="3"/>
  <c r="M86" i="3" s="1"/>
  <c r="L89" i="3"/>
  <c r="M89" i="3" s="1"/>
  <c r="L103" i="3"/>
  <c r="M103" i="3" s="1"/>
  <c r="L106" i="3"/>
  <c r="M106" i="3" s="1"/>
  <c r="L109" i="3"/>
  <c r="M109" i="3" s="1"/>
  <c r="L199" i="3"/>
  <c r="M199" i="3" s="1"/>
  <c r="L202" i="3"/>
  <c r="M202" i="3" s="1"/>
  <c r="L205" i="3"/>
  <c r="M205" i="3" s="1"/>
  <c r="L215" i="3"/>
  <c r="M215" i="3" s="1"/>
  <c r="L218" i="3"/>
  <c r="M218" i="3" s="1"/>
  <c r="L221" i="3"/>
  <c r="M221" i="3" s="1"/>
  <c r="L225" i="3"/>
  <c r="M225" i="3" s="1"/>
  <c r="L235" i="3"/>
  <c r="M235" i="3" s="1"/>
  <c r="L243" i="3"/>
  <c r="M243" i="3" s="1"/>
  <c r="L246" i="3"/>
  <c r="M246" i="3" s="1"/>
  <c r="L249" i="3"/>
  <c r="M249" i="3" s="1"/>
  <c r="L253" i="3"/>
  <c r="M253" i="3" s="1"/>
  <c r="L267" i="3"/>
  <c r="M267" i="3" s="1"/>
  <c r="L270" i="3"/>
  <c r="M270" i="3" s="1"/>
  <c r="L12" i="4"/>
  <c r="M12" i="4" s="1"/>
  <c r="L16" i="4"/>
  <c r="M16" i="4" s="1"/>
  <c r="L20" i="4"/>
  <c r="M20" i="4" s="1"/>
  <c r="L26" i="4"/>
  <c r="M26" i="4" s="1"/>
  <c r="L31" i="4"/>
  <c r="M31" i="4" s="1"/>
  <c r="L36" i="4"/>
  <c r="M36" i="4" s="1"/>
  <c r="L11" i="5"/>
  <c r="M11" i="5" s="1"/>
  <c r="L16" i="5"/>
  <c r="M16" i="5" s="1"/>
  <c r="J9" i="6"/>
  <c r="L23" i="6"/>
  <c r="M23" i="6" s="1"/>
  <c r="L27" i="6"/>
  <c r="M27" i="6" s="1"/>
  <c r="L32" i="6"/>
  <c r="M32" i="6" s="1"/>
  <c r="L36" i="6"/>
  <c r="M36" i="6" s="1"/>
  <c r="L46" i="6"/>
  <c r="M46" i="6" s="1"/>
  <c r="L28" i="7"/>
  <c r="M28" i="7" s="1"/>
  <c r="L38" i="7"/>
  <c r="M38" i="7" s="1"/>
  <c r="L60" i="7"/>
  <c r="M60" i="7" s="1"/>
  <c r="L12" i="8"/>
  <c r="M12" i="8" s="1"/>
  <c r="L18" i="8"/>
  <c r="M18" i="8" s="1"/>
  <c r="L22" i="8"/>
  <c r="M22" i="8" s="1"/>
  <c r="L27" i="8"/>
  <c r="M27" i="8" s="1"/>
  <c r="L31" i="8"/>
  <c r="M31" i="8" s="1"/>
  <c r="L35" i="8"/>
  <c r="M35" i="8" s="1"/>
  <c r="L39" i="8"/>
  <c r="M39" i="8" s="1"/>
  <c r="L43" i="8"/>
  <c r="M43" i="8" s="1"/>
  <c r="L48" i="8"/>
  <c r="M48" i="8" s="1"/>
  <c r="L52" i="8"/>
  <c r="M52" i="8" s="1"/>
  <c r="L56" i="8"/>
  <c r="M56" i="8" s="1"/>
  <c r="L60" i="8"/>
  <c r="M60" i="8" s="1"/>
  <c r="L65" i="8"/>
  <c r="M65" i="8" s="1"/>
  <c r="L69" i="8"/>
  <c r="M69" i="8" s="1"/>
  <c r="L73" i="8"/>
  <c r="M73" i="8" s="1"/>
  <c r="L77" i="8"/>
  <c r="M77" i="8" s="1"/>
  <c r="L81" i="8"/>
  <c r="M81" i="8" s="1"/>
  <c r="L85" i="8"/>
  <c r="M85" i="8" s="1"/>
  <c r="L90" i="8"/>
  <c r="M90" i="8" s="1"/>
  <c r="L11" i="12"/>
  <c r="M11" i="12" s="1"/>
  <c r="L15" i="12"/>
  <c r="M15" i="12" s="1"/>
  <c r="L20" i="12"/>
  <c r="L24" i="12"/>
  <c r="M24" i="12" s="1"/>
  <c r="L28" i="12"/>
  <c r="M28" i="12" s="1"/>
  <c r="B13" i="20"/>
  <c r="B14" i="20" s="1"/>
  <c r="L26" i="20"/>
  <c r="M26" i="20" s="1"/>
  <c r="L18" i="32"/>
  <c r="M18" i="32" s="1"/>
  <c r="B12" i="33"/>
  <c r="B13" i="33" s="1"/>
  <c r="B14" i="33" s="1"/>
  <c r="L186" i="3"/>
  <c r="M186" i="3" s="1"/>
  <c r="L189" i="3"/>
  <c r="M189" i="3" s="1"/>
  <c r="K35" i="4"/>
  <c r="L41" i="4"/>
  <c r="M41" i="4" s="1"/>
  <c r="M40" i="4" s="1"/>
  <c r="L45" i="4"/>
  <c r="M45" i="4" s="1"/>
  <c r="L50" i="4"/>
  <c r="M50" i="4" s="1"/>
  <c r="L58" i="4"/>
  <c r="M58" i="4" s="1"/>
  <c r="L66" i="4"/>
  <c r="M66" i="4" s="1"/>
  <c r="L70" i="4"/>
  <c r="M70" i="4" s="1"/>
  <c r="L79" i="4"/>
  <c r="M79" i="4" s="1"/>
  <c r="L15" i="6"/>
  <c r="M15" i="6" s="1"/>
  <c r="L19" i="6"/>
  <c r="M19" i="6" s="1"/>
  <c r="L24" i="7"/>
  <c r="M24" i="7" s="1"/>
  <c r="L32" i="7"/>
  <c r="M32" i="7" s="1"/>
  <c r="J47" i="7"/>
  <c r="K59" i="7"/>
  <c r="K16" i="8"/>
  <c r="K89" i="8"/>
  <c r="J9" i="9"/>
  <c r="L15" i="9"/>
  <c r="M15" i="9" s="1"/>
  <c r="L20" i="9"/>
  <c r="M20" i="9" s="1"/>
  <c r="L28" i="9"/>
  <c r="M28" i="9" s="1"/>
  <c r="L34" i="9"/>
  <c r="M34" i="9" s="1"/>
  <c r="L38" i="9"/>
  <c r="M38" i="9" s="1"/>
  <c r="L42" i="9"/>
  <c r="M42" i="9" s="1"/>
  <c r="K79" i="16"/>
  <c r="J79" i="16"/>
  <c r="L14" i="20"/>
  <c r="M14" i="20" s="1"/>
  <c r="J9" i="20"/>
  <c r="L10" i="32"/>
  <c r="M10" i="32" s="1"/>
  <c r="J9" i="32"/>
  <c r="K59" i="33"/>
  <c r="K58" i="33" s="1"/>
  <c r="J59" i="33"/>
  <c r="L11" i="34"/>
  <c r="M11" i="34" s="1"/>
  <c r="K9" i="34"/>
  <c r="L67" i="9"/>
  <c r="M67" i="9" s="1"/>
  <c r="L71" i="9"/>
  <c r="M71" i="9" s="1"/>
  <c r="L76" i="9"/>
  <c r="M76" i="9" s="1"/>
  <c r="L80" i="9"/>
  <c r="M80" i="9" s="1"/>
  <c r="L86" i="9"/>
  <c r="M86" i="9" s="1"/>
  <c r="K127" i="9"/>
  <c r="J152" i="9"/>
  <c r="L157" i="9"/>
  <c r="M157" i="9" s="1"/>
  <c r="L161" i="9"/>
  <c r="M161" i="9" s="1"/>
  <c r="L165" i="9"/>
  <c r="M165" i="9" s="1"/>
  <c r="L169" i="9"/>
  <c r="M169" i="9" s="1"/>
  <c r="L174" i="9"/>
  <c r="M174" i="9" s="1"/>
  <c r="L32" i="12"/>
  <c r="M32" i="12" s="1"/>
  <c r="L36" i="12"/>
  <c r="M36" i="12" s="1"/>
  <c r="L40" i="12"/>
  <c r="M40" i="12" s="1"/>
  <c r="L44" i="12"/>
  <c r="M44" i="12" s="1"/>
  <c r="L48" i="12"/>
  <c r="M48" i="12" s="1"/>
  <c r="L53" i="12"/>
  <c r="M53" i="12" s="1"/>
  <c r="L57" i="12"/>
  <c r="M57" i="12" s="1"/>
  <c r="L61" i="12"/>
  <c r="M61" i="12" s="1"/>
  <c r="L65" i="12"/>
  <c r="M65" i="12" s="1"/>
  <c r="J9" i="13"/>
  <c r="L14" i="13"/>
  <c r="M14" i="13" s="1"/>
  <c r="L22" i="13"/>
  <c r="M22" i="13" s="1"/>
  <c r="L26" i="13"/>
  <c r="M26" i="13" s="1"/>
  <c r="L30" i="13"/>
  <c r="M30" i="13" s="1"/>
  <c r="L43" i="13"/>
  <c r="M43" i="13" s="1"/>
  <c r="L47" i="13"/>
  <c r="M47" i="13" s="1"/>
  <c r="L51" i="13"/>
  <c r="M51" i="13" s="1"/>
  <c r="L12" i="14"/>
  <c r="M12" i="14" s="1"/>
  <c r="L16" i="14"/>
  <c r="M16" i="14" s="1"/>
  <c r="L20" i="14"/>
  <c r="M20" i="14" s="1"/>
  <c r="L25" i="14"/>
  <c r="M25" i="14" s="1"/>
  <c r="L29" i="14"/>
  <c r="M29" i="14" s="1"/>
  <c r="L33" i="14"/>
  <c r="M33" i="14" s="1"/>
  <c r="L38" i="14"/>
  <c r="M38" i="14" s="1"/>
  <c r="L42" i="14"/>
  <c r="M42" i="14" s="1"/>
  <c r="L46" i="14"/>
  <c r="M46" i="14" s="1"/>
  <c r="L50" i="14"/>
  <c r="M50" i="14" s="1"/>
  <c r="L54" i="14"/>
  <c r="M54" i="14" s="1"/>
  <c r="L58" i="14"/>
  <c r="M58" i="14" s="1"/>
  <c r="L62" i="14"/>
  <c r="M62" i="14" s="1"/>
  <c r="L71" i="14"/>
  <c r="M71" i="14" s="1"/>
  <c r="L75" i="14"/>
  <c r="M75" i="14" s="1"/>
  <c r="L79" i="14"/>
  <c r="M79" i="14" s="1"/>
  <c r="L83" i="14"/>
  <c r="M83" i="14" s="1"/>
  <c r="L87" i="14"/>
  <c r="M87" i="14" s="1"/>
  <c r="L13" i="10"/>
  <c r="M13" i="10" s="1"/>
  <c r="L24" i="10"/>
  <c r="M24" i="10" s="1"/>
  <c r="L29" i="10"/>
  <c r="M29" i="10" s="1"/>
  <c r="L17" i="11"/>
  <c r="M17" i="11" s="1"/>
  <c r="L38" i="11"/>
  <c r="M38" i="11" s="1"/>
  <c r="L47" i="11"/>
  <c r="M47" i="11" s="1"/>
  <c r="L54" i="11"/>
  <c r="M54" i="11" s="1"/>
  <c r="L58" i="16"/>
  <c r="M58" i="16" s="1"/>
  <c r="L81" i="16"/>
  <c r="M81" i="16" s="1"/>
  <c r="L92" i="16"/>
  <c r="M92" i="16" s="1"/>
  <c r="L99" i="16"/>
  <c r="M99" i="16" s="1"/>
  <c r="L109" i="16"/>
  <c r="M109" i="16" s="1"/>
  <c r="L14" i="17"/>
  <c r="M14" i="17" s="1"/>
  <c r="L15" i="18"/>
  <c r="M15" i="18" s="1"/>
  <c r="K37" i="18"/>
  <c r="L37" i="18" s="1"/>
  <c r="M37" i="18" s="1"/>
  <c r="L47" i="18"/>
  <c r="M47" i="18" s="1"/>
  <c r="L62" i="18"/>
  <c r="M62" i="18" s="1"/>
  <c r="K64" i="18"/>
  <c r="K9" i="19"/>
  <c r="L20" i="19"/>
  <c r="M20" i="19" s="1"/>
  <c r="L11" i="20"/>
  <c r="M11" i="20" s="1"/>
  <c r="L22" i="24"/>
  <c r="M22" i="24" s="1"/>
  <c r="K30" i="33"/>
  <c r="J30" i="33"/>
  <c r="L48" i="33"/>
  <c r="M48" i="33" s="1"/>
  <c r="K30" i="9"/>
  <c r="J88" i="9"/>
  <c r="L96" i="9"/>
  <c r="M96" i="9" s="1"/>
  <c r="L100" i="9"/>
  <c r="M100" i="9" s="1"/>
  <c r="L104" i="9"/>
  <c r="M104" i="9" s="1"/>
  <c r="L108" i="9"/>
  <c r="M108" i="9" s="1"/>
  <c r="L112" i="9"/>
  <c r="M112" i="9" s="1"/>
  <c r="L116" i="9"/>
  <c r="M116" i="9" s="1"/>
  <c r="L120" i="9"/>
  <c r="M120" i="9" s="1"/>
  <c r="L125" i="9"/>
  <c r="M125" i="9" s="1"/>
  <c r="L132" i="9"/>
  <c r="M132" i="9" s="1"/>
  <c r="L136" i="9"/>
  <c r="M136" i="9" s="1"/>
  <c r="L140" i="9"/>
  <c r="M140" i="9" s="1"/>
  <c r="L144" i="9"/>
  <c r="M144" i="9" s="1"/>
  <c r="L149" i="9"/>
  <c r="M149" i="9" s="1"/>
  <c r="L12" i="12"/>
  <c r="M12" i="12" s="1"/>
  <c r="L16" i="12"/>
  <c r="M16" i="12" s="1"/>
  <c r="L21" i="12"/>
  <c r="M21" i="12" s="1"/>
  <c r="L25" i="12"/>
  <c r="M25" i="12" s="1"/>
  <c r="L36" i="13"/>
  <c r="M36" i="13" s="1"/>
  <c r="L40" i="13"/>
  <c r="M40" i="13" s="1"/>
  <c r="K70" i="14"/>
  <c r="K9" i="11"/>
  <c r="L25" i="11"/>
  <c r="M25" i="11" s="1"/>
  <c r="L28" i="11"/>
  <c r="M28" i="11" s="1"/>
  <c r="K9" i="16"/>
  <c r="L76" i="16"/>
  <c r="M76" i="16" s="1"/>
  <c r="K82" i="16"/>
  <c r="L27" i="18"/>
  <c r="M27" i="18" s="1"/>
  <c r="K41" i="20"/>
  <c r="K9" i="25"/>
  <c r="J23" i="33"/>
  <c r="K23" i="33"/>
  <c r="K19" i="12"/>
  <c r="J29" i="12"/>
  <c r="L42" i="10"/>
  <c r="M42" i="10" s="1"/>
  <c r="L15" i="11"/>
  <c r="M15" i="11" s="1"/>
  <c r="J42" i="11"/>
  <c r="L42" i="11" s="1"/>
  <c r="M42" i="11" s="1"/>
  <c r="J52" i="11"/>
  <c r="L52" i="11" s="1"/>
  <c r="M52" i="11" s="1"/>
  <c r="L16" i="16"/>
  <c r="M16" i="16" s="1"/>
  <c r="J62" i="16"/>
  <c r="L62" i="16" s="1"/>
  <c r="M62" i="16" s="1"/>
  <c r="J9" i="18"/>
  <c r="K9" i="18"/>
  <c r="L31" i="18"/>
  <c r="M31" i="18" s="1"/>
  <c r="L40" i="18"/>
  <c r="M40" i="18" s="1"/>
  <c r="L49" i="18"/>
  <c r="M49" i="18" s="1"/>
  <c r="L14" i="19"/>
  <c r="M14" i="19" s="1"/>
  <c r="L17" i="19"/>
  <c r="M17" i="19" s="1"/>
  <c r="L22" i="19"/>
  <c r="M22" i="19" s="1"/>
  <c r="K25" i="24"/>
  <c r="K9" i="27"/>
  <c r="L29" i="31"/>
  <c r="M29" i="31" s="1"/>
  <c r="J19" i="34"/>
  <c r="L91" i="9"/>
  <c r="M91" i="9" s="1"/>
  <c r="L97" i="9"/>
  <c r="M97" i="9" s="1"/>
  <c r="L101" i="9"/>
  <c r="M101" i="9" s="1"/>
  <c r="L105" i="9"/>
  <c r="M105" i="9" s="1"/>
  <c r="L109" i="9"/>
  <c r="M109" i="9" s="1"/>
  <c r="L113" i="9"/>
  <c r="M113" i="9" s="1"/>
  <c r="L117" i="9"/>
  <c r="M117" i="9" s="1"/>
  <c r="L122" i="9"/>
  <c r="M122" i="9" s="1"/>
  <c r="L128" i="9"/>
  <c r="M128" i="9" s="1"/>
  <c r="L133" i="9"/>
  <c r="M133" i="9" s="1"/>
  <c r="L137" i="9"/>
  <c r="M137" i="9" s="1"/>
  <c r="L141" i="9"/>
  <c r="M141" i="9" s="1"/>
  <c r="L145" i="9"/>
  <c r="M145" i="9" s="1"/>
  <c r="L150" i="9"/>
  <c r="M150" i="9" s="1"/>
  <c r="L13" i="12"/>
  <c r="M13" i="12" s="1"/>
  <c r="L17" i="12"/>
  <c r="M17" i="12" s="1"/>
  <c r="L22" i="12"/>
  <c r="M22" i="12" s="1"/>
  <c r="L26" i="12"/>
  <c r="M26" i="12" s="1"/>
  <c r="L37" i="13"/>
  <c r="M37" i="13" s="1"/>
  <c r="K9" i="14"/>
  <c r="K34" i="14"/>
  <c r="L12" i="10"/>
  <c r="M12" i="10" s="1"/>
  <c r="L38" i="10"/>
  <c r="M38" i="10" s="1"/>
  <c r="L19" i="11"/>
  <c r="M19" i="11" s="1"/>
  <c r="J26" i="11"/>
  <c r="L26" i="11" s="1"/>
  <c r="M26" i="11" s="1"/>
  <c r="L31" i="16"/>
  <c r="M31" i="16" s="1"/>
  <c r="L36" i="16"/>
  <c r="M36" i="16" s="1"/>
  <c r="L67" i="16"/>
  <c r="M67" i="16" s="1"/>
  <c r="L98" i="16"/>
  <c r="M98" i="16" s="1"/>
  <c r="J16" i="17"/>
  <c r="K28" i="33"/>
  <c r="J28" i="33"/>
  <c r="J41" i="13"/>
  <c r="L69" i="14"/>
  <c r="M69" i="14" s="1"/>
  <c r="L74" i="14"/>
  <c r="M74" i="14" s="1"/>
  <c r="L48" i="10"/>
  <c r="M48" i="10" s="1"/>
  <c r="L13" i="11"/>
  <c r="M13" i="11" s="1"/>
  <c r="L33" i="11"/>
  <c r="M33" i="11" s="1"/>
  <c r="L36" i="11"/>
  <c r="M36" i="11" s="1"/>
  <c r="L44" i="11"/>
  <c r="M44" i="11" s="1"/>
  <c r="L37" i="16"/>
  <c r="M37" i="16" s="1"/>
  <c r="L43" i="16"/>
  <c r="M43" i="16" s="1"/>
  <c r="L57" i="16"/>
  <c r="M57" i="16" s="1"/>
  <c r="L80" i="16"/>
  <c r="M80" i="16" s="1"/>
  <c r="L87" i="16"/>
  <c r="M87" i="16" s="1"/>
  <c r="L95" i="16"/>
  <c r="M95" i="16" s="1"/>
  <c r="J9" i="17"/>
  <c r="K16" i="17"/>
  <c r="L22" i="18"/>
  <c r="M22" i="18" s="1"/>
  <c r="L25" i="18"/>
  <c r="M25" i="18" s="1"/>
  <c r="L32" i="18"/>
  <c r="M32" i="18" s="1"/>
  <c r="K36" i="18"/>
  <c r="L41" i="18"/>
  <c r="M41" i="18" s="1"/>
  <c r="L50" i="18"/>
  <c r="M50" i="18" s="1"/>
  <c r="L53" i="18"/>
  <c r="M53" i="18" s="1"/>
  <c r="L69" i="18"/>
  <c r="M69" i="18" s="1"/>
  <c r="L10" i="20"/>
  <c r="M10" i="20" s="1"/>
  <c r="L32" i="20"/>
  <c r="M32" i="20" s="1"/>
  <c r="J39" i="22"/>
  <c r="K44" i="33"/>
  <c r="J44" i="33"/>
  <c r="B22" i="34"/>
  <c r="L93" i="9"/>
  <c r="M93" i="9" s="1"/>
  <c r="L98" i="9"/>
  <c r="M98" i="9" s="1"/>
  <c r="L102" i="9"/>
  <c r="M102" i="9" s="1"/>
  <c r="L106" i="9"/>
  <c r="M106" i="9" s="1"/>
  <c r="L110" i="9"/>
  <c r="M110" i="9" s="1"/>
  <c r="L114" i="9"/>
  <c r="M114" i="9" s="1"/>
  <c r="L118" i="9"/>
  <c r="M118" i="9" s="1"/>
  <c r="L123" i="9"/>
  <c r="M123" i="9" s="1"/>
  <c r="L130" i="9"/>
  <c r="M130" i="9" s="1"/>
  <c r="L134" i="9"/>
  <c r="M134" i="9" s="1"/>
  <c r="L138" i="9"/>
  <c r="M138" i="9" s="1"/>
  <c r="L142" i="9"/>
  <c r="M142" i="9" s="1"/>
  <c r="L146" i="9"/>
  <c r="M146" i="9" s="1"/>
  <c r="J9" i="12"/>
  <c r="L14" i="12"/>
  <c r="M14" i="12" s="1"/>
  <c r="L18" i="12"/>
  <c r="M18" i="12" s="1"/>
  <c r="L23" i="12"/>
  <c r="M23" i="12" s="1"/>
  <c r="L27" i="12"/>
  <c r="M27" i="12" s="1"/>
  <c r="J33" i="13"/>
  <c r="L38" i="13"/>
  <c r="M38" i="13" s="1"/>
  <c r="K23" i="14"/>
  <c r="L82" i="14"/>
  <c r="M82" i="14" s="1"/>
  <c r="L86" i="14"/>
  <c r="M86" i="14" s="1"/>
  <c r="L18" i="16"/>
  <c r="M18" i="16" s="1"/>
  <c r="K9" i="17"/>
  <c r="L30" i="24"/>
  <c r="M30" i="24" s="1"/>
  <c r="L10" i="21"/>
  <c r="M10" i="21" s="1"/>
  <c r="L15" i="21"/>
  <c r="M15" i="21" s="1"/>
  <c r="L20" i="21"/>
  <c r="M20" i="21" s="1"/>
  <c r="L25" i="21"/>
  <c r="M25" i="21" s="1"/>
  <c r="L41" i="21"/>
  <c r="M41" i="21" s="1"/>
  <c r="L47" i="21"/>
  <c r="M47" i="21" s="1"/>
  <c r="L53" i="21"/>
  <c r="M53" i="21" s="1"/>
  <c r="L57" i="21"/>
  <c r="M57" i="21" s="1"/>
  <c r="L61" i="21"/>
  <c r="M61" i="21" s="1"/>
  <c r="L66" i="21"/>
  <c r="M66" i="21" s="1"/>
  <c r="L11" i="22"/>
  <c r="M11" i="22" s="1"/>
  <c r="L19" i="22"/>
  <c r="M19" i="22" s="1"/>
  <c r="L26" i="22"/>
  <c r="M26" i="22" s="1"/>
  <c r="L52" i="22"/>
  <c r="M52" i="22" s="1"/>
  <c r="K27" i="23"/>
  <c r="L15" i="24"/>
  <c r="M15" i="24" s="1"/>
  <c r="L20" i="24"/>
  <c r="M20" i="24" s="1"/>
  <c r="L28" i="24"/>
  <c r="M28" i="24" s="1"/>
  <c r="L35" i="24"/>
  <c r="M35" i="24" s="1"/>
  <c r="L39" i="24"/>
  <c r="M39" i="24" s="1"/>
  <c r="J9" i="25"/>
  <c r="L34" i="25"/>
  <c r="M34" i="25" s="1"/>
  <c r="L19" i="31"/>
  <c r="M19" i="31" s="1"/>
  <c r="L22" i="31"/>
  <c r="M22" i="31" s="1"/>
  <c r="L25" i="32"/>
  <c r="M25" i="32" s="1"/>
  <c r="L32" i="32"/>
  <c r="M32" i="32" s="1"/>
  <c r="L39" i="32"/>
  <c r="M39" i="32" s="1"/>
  <c r="L45" i="32"/>
  <c r="M45" i="32" s="1"/>
  <c r="L49" i="32"/>
  <c r="M49" i="32" s="1"/>
  <c r="L18" i="34"/>
  <c r="M18" i="34" s="1"/>
  <c r="L13" i="35"/>
  <c r="M13" i="35" s="1"/>
  <c r="L20" i="35"/>
  <c r="M20" i="35" s="1"/>
  <c r="L36" i="35"/>
  <c r="M36" i="35" s="1"/>
  <c r="L40" i="35"/>
  <c r="L39" i="35" s="1"/>
  <c r="L48" i="35"/>
  <c r="M48" i="35" s="1"/>
  <c r="L11" i="21"/>
  <c r="M11" i="21" s="1"/>
  <c r="L16" i="21"/>
  <c r="M16" i="21" s="1"/>
  <c r="J21" i="21"/>
  <c r="L26" i="21"/>
  <c r="M26" i="21" s="1"/>
  <c r="L30" i="21"/>
  <c r="M30" i="21" s="1"/>
  <c r="L34" i="21"/>
  <c r="M34" i="21" s="1"/>
  <c r="L38" i="21"/>
  <c r="M38" i="21" s="1"/>
  <c r="L42" i="21"/>
  <c r="M42" i="21" s="1"/>
  <c r="L48" i="21"/>
  <c r="M48" i="21" s="1"/>
  <c r="L12" i="22"/>
  <c r="M12" i="22" s="1"/>
  <c r="L20" i="22"/>
  <c r="M20" i="22" s="1"/>
  <c r="L27" i="22"/>
  <c r="M27" i="22" s="1"/>
  <c r="L34" i="22"/>
  <c r="M34" i="22" s="1"/>
  <c r="L42" i="22"/>
  <c r="M42" i="22" s="1"/>
  <c r="K9" i="23"/>
  <c r="K9" i="24"/>
  <c r="L16" i="24"/>
  <c r="M16" i="24" s="1"/>
  <c r="L21" i="24"/>
  <c r="M21" i="24" s="1"/>
  <c r="J25" i="24"/>
  <c r="L11" i="25"/>
  <c r="L24" i="25"/>
  <c r="M24" i="25" s="1"/>
  <c r="L31" i="25"/>
  <c r="M31" i="25" s="1"/>
  <c r="L17" i="27"/>
  <c r="M17" i="27" s="1"/>
  <c r="L29" i="27"/>
  <c r="M29" i="27" s="1"/>
  <c r="K15" i="31"/>
  <c r="L23" i="31"/>
  <c r="M23" i="31" s="1"/>
  <c r="L33" i="32"/>
  <c r="M33" i="32" s="1"/>
  <c r="L40" i="32"/>
  <c r="M40" i="32" s="1"/>
  <c r="L46" i="32"/>
  <c r="M46" i="32" s="1"/>
  <c r="J9" i="33"/>
  <c r="L18" i="33"/>
  <c r="M18" i="33" s="1"/>
  <c r="L41" i="33"/>
  <c r="M41" i="33" s="1"/>
  <c r="L47" i="33"/>
  <c r="M47" i="33" s="1"/>
  <c r="L10" i="34"/>
  <c r="M10" i="34" s="1"/>
  <c r="B13" i="34"/>
  <c r="B14" i="34" s="1"/>
  <c r="B15" i="34" s="1"/>
  <c r="L31" i="34"/>
  <c r="M31" i="34" s="1"/>
  <c r="J12" i="35"/>
  <c r="L21" i="35"/>
  <c r="M21" i="35" s="1"/>
  <c r="L37" i="35"/>
  <c r="M37" i="35" s="1"/>
  <c r="K9" i="21"/>
  <c r="K21" i="21"/>
  <c r="K18" i="22"/>
  <c r="L13" i="24"/>
  <c r="M13" i="24" s="1"/>
  <c r="L33" i="24"/>
  <c r="M33" i="24" s="1"/>
  <c r="J36" i="24"/>
  <c r="J9" i="27"/>
  <c r="K15" i="27"/>
  <c r="L30" i="31"/>
  <c r="M30" i="31" s="1"/>
  <c r="L36" i="31"/>
  <c r="M36" i="31" s="1"/>
  <c r="L11" i="32"/>
  <c r="M11" i="32" s="1"/>
  <c r="L16" i="32"/>
  <c r="K44" i="32"/>
  <c r="L24" i="33"/>
  <c r="M24" i="33" s="1"/>
  <c r="L27" i="33"/>
  <c r="M27" i="33" s="1"/>
  <c r="L38" i="33"/>
  <c r="M38" i="33" s="1"/>
  <c r="J33" i="35"/>
  <c r="L12" i="21"/>
  <c r="M12" i="21" s="1"/>
  <c r="L17" i="21"/>
  <c r="M17" i="21" s="1"/>
  <c r="L55" i="21"/>
  <c r="M55" i="21" s="1"/>
  <c r="L59" i="21"/>
  <c r="M59" i="21" s="1"/>
  <c r="L63" i="21"/>
  <c r="M63" i="21" s="1"/>
  <c r="L68" i="21"/>
  <c r="M68" i="21" s="1"/>
  <c r="L28" i="22"/>
  <c r="M28" i="22" s="1"/>
  <c r="L35" i="22"/>
  <c r="M35" i="22" s="1"/>
  <c r="L43" i="22"/>
  <c r="M43" i="22" s="1"/>
  <c r="L50" i="22"/>
  <c r="M50" i="22" s="1"/>
  <c r="L29" i="23"/>
  <c r="M29" i="23" s="1"/>
  <c r="L33" i="23"/>
  <c r="M33" i="23" s="1"/>
  <c r="L37" i="23"/>
  <c r="M37" i="23" s="1"/>
  <c r="K58" i="23"/>
  <c r="J9" i="24"/>
  <c r="L16" i="25"/>
  <c r="M16" i="25" s="1"/>
  <c r="L25" i="25"/>
  <c r="M25" i="25" s="1"/>
  <c r="L14" i="27"/>
  <c r="M14" i="27" s="1"/>
  <c r="L18" i="27"/>
  <c r="M18" i="27" s="1"/>
  <c r="K15" i="32"/>
  <c r="L23" i="32"/>
  <c r="M23" i="32" s="1"/>
  <c r="L42" i="32"/>
  <c r="M42" i="32" s="1"/>
  <c r="M41" i="32" s="1"/>
  <c r="L47" i="32"/>
  <c r="M47" i="32" s="1"/>
  <c r="L19" i="33"/>
  <c r="M19" i="33" s="1"/>
  <c r="L42" i="33"/>
  <c r="M42" i="33" s="1"/>
  <c r="L16" i="34"/>
  <c r="M16" i="34" s="1"/>
  <c r="L10" i="35"/>
  <c r="M10" i="35" s="1"/>
  <c r="L14" i="35"/>
  <c r="M14" i="35" s="1"/>
  <c r="J25" i="35"/>
  <c r="J29" i="35"/>
  <c r="L11" i="35"/>
  <c r="M11" i="35" s="1"/>
  <c r="L15" i="35"/>
  <c r="M15" i="35" s="1"/>
  <c r="L34" i="35"/>
  <c r="L42" i="35"/>
  <c r="M42" i="35" s="1"/>
  <c r="M41" i="35" s="1"/>
  <c r="K39" i="22"/>
  <c r="L44" i="22"/>
  <c r="M44" i="22" s="1"/>
  <c r="L51" i="22"/>
  <c r="M51" i="22" s="1"/>
  <c r="J15" i="27"/>
  <c r="L31" i="27"/>
  <c r="M31" i="27" s="1"/>
  <c r="L27" i="32"/>
  <c r="M27" i="32" s="1"/>
  <c r="L39" i="33"/>
  <c r="M39" i="33" s="1"/>
  <c r="L17" i="34"/>
  <c r="M17" i="34" s="1"/>
  <c r="L19" i="35"/>
  <c r="M19" i="35" s="1"/>
  <c r="L35" i="35"/>
  <c r="M35" i="35" s="1"/>
  <c r="L40" i="20"/>
  <c r="M40" i="20" s="1"/>
  <c r="L13" i="21"/>
  <c r="M13" i="21" s="1"/>
  <c r="L18" i="21"/>
  <c r="M18" i="21" s="1"/>
  <c r="L52" i="21"/>
  <c r="M52" i="21" s="1"/>
  <c r="L56" i="21"/>
  <c r="M56" i="21" s="1"/>
  <c r="L60" i="21"/>
  <c r="M60" i="21" s="1"/>
  <c r="L65" i="21"/>
  <c r="M65" i="21" s="1"/>
  <c r="K9" i="22"/>
  <c r="L21" i="23"/>
  <c r="M21" i="23" s="1"/>
  <c r="L25" i="23"/>
  <c r="M25" i="23" s="1"/>
  <c r="L31" i="23"/>
  <c r="M31" i="23" s="1"/>
  <c r="L35" i="23"/>
  <c r="M35" i="23" s="1"/>
  <c r="L39" i="23"/>
  <c r="M39" i="23" s="1"/>
  <c r="L43" i="23"/>
  <c r="M43" i="23" s="1"/>
  <c r="L47" i="23"/>
  <c r="M47" i="23" s="1"/>
  <c r="L51" i="23"/>
  <c r="M51" i="23" s="1"/>
  <c r="L55" i="23"/>
  <c r="M55" i="23" s="1"/>
  <c r="L61" i="23"/>
  <c r="M61" i="23" s="1"/>
  <c r="L65" i="23"/>
  <c r="M65" i="23" s="1"/>
  <c r="L69" i="23"/>
  <c r="M69" i="23" s="1"/>
  <c r="L73" i="23"/>
  <c r="M73" i="23" s="1"/>
  <c r="L11" i="24"/>
  <c r="M11" i="24" s="1"/>
  <c r="K18" i="24"/>
  <c r="L23" i="24"/>
  <c r="M23" i="24" s="1"/>
  <c r="L31" i="24"/>
  <c r="M31" i="24" s="1"/>
  <c r="L13" i="25"/>
  <c r="M13" i="25" s="1"/>
  <c r="L20" i="25"/>
  <c r="M20" i="25" s="1"/>
  <c r="L25" i="27"/>
  <c r="M25" i="27" s="1"/>
  <c r="L28" i="27"/>
  <c r="M28" i="27" s="1"/>
  <c r="L32" i="27"/>
  <c r="M32" i="27" s="1"/>
  <c r="L21" i="31"/>
  <c r="M21" i="31" s="1"/>
  <c r="L25" i="31"/>
  <c r="M25" i="31" s="1"/>
  <c r="L34" i="31"/>
  <c r="M34" i="31" s="1"/>
  <c r="L13" i="32"/>
  <c r="M13" i="32" s="1"/>
  <c r="L21" i="32"/>
  <c r="M21" i="32" s="1"/>
  <c r="L28" i="32"/>
  <c r="M28" i="32" s="1"/>
  <c r="K9" i="33"/>
  <c r="L26" i="34"/>
  <c r="M26" i="34" s="1"/>
  <c r="L30" i="34"/>
  <c r="M30" i="34" s="1"/>
  <c r="L34" i="34"/>
  <c r="M34" i="34" s="1"/>
  <c r="M33" i="34" s="1"/>
  <c r="L16" i="35"/>
  <c r="M16" i="35" s="1"/>
  <c r="L23" i="35"/>
  <c r="M23" i="35" s="1"/>
  <c r="L27" i="35"/>
  <c r="M27" i="35" s="1"/>
  <c r="L31" i="35"/>
  <c r="M31" i="35" s="1"/>
  <c r="J39" i="35"/>
  <c r="J9" i="2"/>
  <c r="M26" i="35"/>
  <c r="M30" i="35"/>
  <c r="J44" i="35"/>
  <c r="K19" i="34"/>
  <c r="M10" i="33"/>
  <c r="L21" i="33"/>
  <c r="B22" i="33"/>
  <c r="B23" i="33" s="1"/>
  <c r="B24" i="33" s="1"/>
  <c r="J22" i="33"/>
  <c r="L22" i="33" s="1"/>
  <c r="M22" i="33" s="1"/>
  <c r="J44" i="32"/>
  <c r="J15" i="32"/>
  <c r="J41" i="32"/>
  <c r="M32" i="31"/>
  <c r="M9" i="31"/>
  <c r="M16" i="31"/>
  <c r="L9" i="31"/>
  <c r="J15" i="31"/>
  <c r="J33" i="31"/>
  <c r="J31" i="31" s="1"/>
  <c r="L10" i="27"/>
  <c r="K15" i="25"/>
  <c r="L17" i="24"/>
  <c r="M17" i="24" s="1"/>
  <c r="L29" i="24"/>
  <c r="M29" i="24" s="1"/>
  <c r="L37" i="24"/>
  <c r="J18" i="24"/>
  <c r="M59" i="23"/>
  <c r="M10" i="23"/>
  <c r="J27" i="23"/>
  <c r="J9" i="23"/>
  <c r="J58" i="23"/>
  <c r="M10" i="22"/>
  <c r="L40" i="22"/>
  <c r="J9" i="22"/>
  <c r="J18" i="22"/>
  <c r="J9" i="21"/>
  <c r="K51" i="21"/>
  <c r="M20" i="20"/>
  <c r="K38" i="20"/>
  <c r="K36" i="20" s="1"/>
  <c r="J38" i="20"/>
  <c r="B38" i="20"/>
  <c r="J33" i="20"/>
  <c r="K33" i="20"/>
  <c r="B44" i="20"/>
  <c r="B45" i="20" s="1"/>
  <c r="J42" i="20"/>
  <c r="J45" i="20"/>
  <c r="L45" i="20" s="1"/>
  <c r="M45" i="20" s="1"/>
  <c r="M19" i="19"/>
  <c r="J23" i="19"/>
  <c r="L10" i="19"/>
  <c r="K23" i="19"/>
  <c r="K18" i="19" s="1"/>
  <c r="J21" i="19"/>
  <c r="L21" i="19" s="1"/>
  <c r="M21" i="19" s="1"/>
  <c r="B12" i="19"/>
  <c r="B13" i="19" s="1"/>
  <c r="M65" i="18"/>
  <c r="L10" i="18"/>
  <c r="B24" i="18"/>
  <c r="B25" i="18" s="1"/>
  <c r="J39" i="18"/>
  <c r="L39" i="18" s="1"/>
  <c r="M39" i="18" s="1"/>
  <c r="L66" i="18"/>
  <c r="M66" i="18" s="1"/>
  <c r="J60" i="18"/>
  <c r="J63" i="18"/>
  <c r="L63" i="18" s="1"/>
  <c r="M63" i="18" s="1"/>
  <c r="B67" i="18"/>
  <c r="B68" i="18" s="1"/>
  <c r="B12" i="18"/>
  <c r="B13" i="18" s="1"/>
  <c r="J58" i="18"/>
  <c r="J35" i="18"/>
  <c r="L35" i="18" s="1"/>
  <c r="M35" i="18" s="1"/>
  <c r="J68" i="18"/>
  <c r="B20" i="17"/>
  <c r="B13" i="17"/>
  <c r="B14" i="17" s="1"/>
  <c r="B15" i="17" s="1"/>
  <c r="L10" i="17"/>
  <c r="L17" i="17"/>
  <c r="L47" i="16"/>
  <c r="M47" i="16" s="1"/>
  <c r="L48" i="16"/>
  <c r="M48" i="16" s="1"/>
  <c r="M10" i="16"/>
  <c r="M20" i="16"/>
  <c r="J35" i="16"/>
  <c r="J52" i="16"/>
  <c r="K35" i="16"/>
  <c r="K38" i="16"/>
  <c r="L38" i="16" s="1"/>
  <c r="M38" i="16" s="1"/>
  <c r="K52" i="16"/>
  <c r="J82" i="16"/>
  <c r="J9" i="16"/>
  <c r="L12" i="16"/>
  <c r="M12" i="16" s="1"/>
  <c r="L22" i="16"/>
  <c r="M22" i="16" s="1"/>
  <c r="K46" i="16"/>
  <c r="L46" i="16" s="1"/>
  <c r="M46" i="16" s="1"/>
  <c r="B86" i="16"/>
  <c r="B87" i="16" s="1"/>
  <c r="B13" i="16"/>
  <c r="B14" i="16" s="1"/>
  <c r="B23" i="16"/>
  <c r="J23" i="16"/>
  <c r="L23" i="16" s="1"/>
  <c r="M23" i="16" s="1"/>
  <c r="J44" i="16"/>
  <c r="L44" i="16" s="1"/>
  <c r="M44" i="16" s="1"/>
  <c r="G74" i="16"/>
  <c r="J33" i="16"/>
  <c r="L33" i="16" s="1"/>
  <c r="M33" i="16" s="1"/>
  <c r="M22" i="11"/>
  <c r="M10" i="11"/>
  <c r="L50" i="11"/>
  <c r="M50" i="11" s="1"/>
  <c r="L30" i="11"/>
  <c r="M30" i="11" s="1"/>
  <c r="B25" i="11"/>
  <c r="B41" i="11"/>
  <c r="B42" i="11" s="1"/>
  <c r="B12" i="11"/>
  <c r="J9" i="11"/>
  <c r="K30" i="10"/>
  <c r="L19" i="10"/>
  <c r="M20" i="10"/>
  <c r="M19" i="10" s="1"/>
  <c r="K21" i="10"/>
  <c r="B17" i="10"/>
  <c r="B20" i="10" s="1"/>
  <c r="B22" i="10" s="1"/>
  <c r="B23" i="10" s="1"/>
  <c r="B24" i="10" s="1"/>
  <c r="J23" i="10"/>
  <c r="L23" i="10" s="1"/>
  <c r="M23" i="10" s="1"/>
  <c r="J32" i="10"/>
  <c r="L32" i="10" s="1"/>
  <c r="M32" i="10" s="1"/>
  <c r="J35" i="10"/>
  <c r="L35" i="10" s="1"/>
  <c r="M35" i="10" s="1"/>
  <c r="L10" i="10"/>
  <c r="J27" i="10"/>
  <c r="L27" i="10" s="1"/>
  <c r="M27" i="10" s="1"/>
  <c r="J45" i="10"/>
  <c r="L45" i="10" s="1"/>
  <c r="M45" i="10" s="1"/>
  <c r="J22" i="10"/>
  <c r="J31" i="10"/>
  <c r="J40" i="10"/>
  <c r="L40" i="10" s="1"/>
  <c r="M40" i="10" s="1"/>
  <c r="J43" i="10"/>
  <c r="L43" i="10" s="1"/>
  <c r="M43" i="10" s="1"/>
  <c r="J28" i="10"/>
  <c r="L28" i="10" s="1"/>
  <c r="M28" i="10" s="1"/>
  <c r="J46" i="10"/>
  <c r="L46" i="10" s="1"/>
  <c r="M46" i="10" s="1"/>
  <c r="M35" i="14"/>
  <c r="M10" i="14"/>
  <c r="J9" i="14"/>
  <c r="J34" i="14"/>
  <c r="J70" i="14"/>
  <c r="J23" i="14"/>
  <c r="L10" i="13"/>
  <c r="L34" i="13"/>
  <c r="L42" i="13"/>
  <c r="M20" i="12"/>
  <c r="M52" i="12"/>
  <c r="L10" i="12"/>
  <c r="L30" i="12"/>
  <c r="J19" i="12"/>
  <c r="J51" i="12"/>
  <c r="M22" i="9"/>
  <c r="M31" i="9"/>
  <c r="L10" i="9"/>
  <c r="L32" i="9"/>
  <c r="M32" i="9" s="1"/>
  <c r="L89" i="9"/>
  <c r="L153" i="9"/>
  <c r="J21" i="9"/>
  <c r="J127" i="9"/>
  <c r="M10" i="8"/>
  <c r="M14" i="8"/>
  <c r="M13" i="8" s="1"/>
  <c r="L13" i="8"/>
  <c r="M17" i="8"/>
  <c r="M26" i="8"/>
  <c r="M93" i="8"/>
  <c r="M92" i="8" s="1"/>
  <c r="L92" i="8"/>
  <c r="J16" i="8"/>
  <c r="J44" i="8"/>
  <c r="J64" i="8"/>
  <c r="J13" i="8"/>
  <c r="J9" i="8"/>
  <c r="J25" i="8"/>
  <c r="J89" i="8"/>
  <c r="L51" i="7"/>
  <c r="M52" i="7"/>
  <c r="M51" i="7" s="1"/>
  <c r="M44" i="7"/>
  <c r="M48" i="7"/>
  <c r="L10" i="7"/>
  <c r="L26" i="7"/>
  <c r="L34" i="7"/>
  <c r="M34" i="7" s="1"/>
  <c r="L50" i="7"/>
  <c r="M50" i="7" s="1"/>
  <c r="L54" i="7"/>
  <c r="J59" i="7"/>
  <c r="L56" i="7"/>
  <c r="M45" i="6"/>
  <c r="L10" i="6"/>
  <c r="L14" i="6"/>
  <c r="L22" i="6"/>
  <c r="L38" i="6"/>
  <c r="L42" i="6"/>
  <c r="J28" i="6"/>
  <c r="J44" i="6"/>
  <c r="M15" i="5"/>
  <c r="L12" i="5"/>
  <c r="M12" i="5" s="1"/>
  <c r="M9" i="5" s="1"/>
  <c r="L24" i="5"/>
  <c r="J14" i="5"/>
  <c r="M24" i="4"/>
  <c r="M43" i="4"/>
  <c r="M77" i="4"/>
  <c r="M29" i="4"/>
  <c r="M15" i="4"/>
  <c r="M63" i="4"/>
  <c r="L10" i="4"/>
  <c r="L22" i="4"/>
  <c r="J23" i="4"/>
  <c r="J28" i="4"/>
  <c r="J40" i="4"/>
  <c r="J76" i="4"/>
  <c r="J47" i="4"/>
  <c r="J35" i="4"/>
  <c r="M259" i="3"/>
  <c r="L258" i="3"/>
  <c r="M15" i="3"/>
  <c r="M58" i="3"/>
  <c r="L273" i="3"/>
  <c r="M274" i="3"/>
  <c r="M99" i="3"/>
  <c r="M129" i="3"/>
  <c r="M122" i="3"/>
  <c r="M237" i="3"/>
  <c r="M251" i="3"/>
  <c r="J14" i="3"/>
  <c r="J98" i="3"/>
  <c r="J170" i="3"/>
  <c r="J222" i="3"/>
  <c r="J250" i="3"/>
  <c r="J66" i="3"/>
  <c r="J74" i="3"/>
  <c r="J258" i="3"/>
  <c r="L59" i="3"/>
  <c r="M59" i="3" s="1"/>
  <c r="J39" i="3"/>
  <c r="J24" i="3"/>
  <c r="J68" i="3"/>
  <c r="J128" i="3"/>
  <c r="J236" i="3"/>
  <c r="J43" i="11" l="1"/>
  <c r="M120" i="3"/>
  <c r="M119" i="3" s="1"/>
  <c r="L25" i="5"/>
  <c r="M9" i="3"/>
  <c r="M32" i="25"/>
  <c r="L40" i="4"/>
  <c r="L14" i="7"/>
  <c r="L44" i="7"/>
  <c r="B23" i="19"/>
  <c r="B24" i="19" s="1"/>
  <c r="M66" i="7"/>
  <c r="L14" i="3"/>
  <c r="L9" i="22"/>
  <c r="M14" i="3"/>
  <c r="L66" i="7"/>
  <c r="M44" i="35"/>
  <c r="L18" i="6"/>
  <c r="L14" i="10"/>
  <c r="K28" i="19"/>
  <c r="M258" i="3"/>
  <c r="L20" i="5"/>
  <c r="M18" i="6"/>
  <c r="L21" i="9"/>
  <c r="L9" i="14"/>
  <c r="M273" i="3"/>
  <c r="L250" i="3"/>
  <c r="M250" i="3"/>
  <c r="K19" i="20"/>
  <c r="K76" i="23"/>
  <c r="M89" i="8"/>
  <c r="L170" i="3"/>
  <c r="M39" i="3"/>
  <c r="K53" i="13"/>
  <c r="L37" i="11"/>
  <c r="K35" i="25"/>
  <c r="L68" i="3"/>
  <c r="M24" i="3"/>
  <c r="M118" i="3"/>
  <c r="M117" i="3" s="1"/>
  <c r="M44" i="6"/>
  <c r="L41" i="32"/>
  <c r="M42" i="4"/>
  <c r="M68" i="3"/>
  <c r="L64" i="7"/>
  <c r="K38" i="31"/>
  <c r="B23" i="34"/>
  <c r="B24" i="34" s="1"/>
  <c r="J26" i="17"/>
  <c r="M74" i="3"/>
  <c r="M14" i="7"/>
  <c r="M157" i="3"/>
  <c r="K69" i="12"/>
  <c r="L35" i="4"/>
  <c r="L66" i="3"/>
  <c r="L157" i="3"/>
  <c r="M35" i="4"/>
  <c r="L47" i="4"/>
  <c r="K20" i="18"/>
  <c r="M20" i="5"/>
  <c r="M14" i="4"/>
  <c r="K49" i="10"/>
  <c r="M9" i="33"/>
  <c r="J33" i="27"/>
  <c r="L60" i="18"/>
  <c r="M60" i="18" s="1"/>
  <c r="L89" i="8"/>
  <c r="M9" i="22"/>
  <c r="M40" i="35"/>
  <c r="M39" i="35" s="1"/>
  <c r="L33" i="35"/>
  <c r="K49" i="35"/>
  <c r="L32" i="25"/>
  <c r="M9" i="35"/>
  <c r="K55" i="22"/>
  <c r="B62" i="18"/>
  <c r="B63" i="18" s="1"/>
  <c r="L28" i="4"/>
  <c r="L9" i="8"/>
  <c r="M9" i="8"/>
  <c r="L51" i="11"/>
  <c r="M51" i="11" s="1"/>
  <c r="M43" i="11" s="1"/>
  <c r="J21" i="11"/>
  <c r="J35" i="34"/>
  <c r="L54" i="4"/>
  <c r="L98" i="3"/>
  <c r="M28" i="4"/>
  <c r="L28" i="6"/>
  <c r="L59" i="7"/>
  <c r="M44" i="8"/>
  <c r="M236" i="3"/>
  <c r="M54" i="4"/>
  <c r="L42" i="4"/>
  <c r="J27" i="5"/>
  <c r="M59" i="7"/>
  <c r="M19" i="12"/>
  <c r="K49" i="6"/>
  <c r="L53" i="16"/>
  <c r="M53" i="16" s="1"/>
  <c r="M222" i="3"/>
  <c r="K69" i="7"/>
  <c r="L24" i="3"/>
  <c r="L14" i="4"/>
  <c r="M75" i="4"/>
  <c r="M74" i="4" s="1"/>
  <c r="M70" i="14"/>
  <c r="M9" i="32"/>
  <c r="L19" i="12"/>
  <c r="L15" i="32"/>
  <c r="M51" i="21"/>
  <c r="K35" i="34"/>
  <c r="L9" i="3"/>
  <c r="L121" i="3"/>
  <c r="J178" i="9"/>
  <c r="M21" i="9"/>
  <c r="K48" i="20"/>
  <c r="M33" i="31"/>
  <c r="M15" i="27"/>
  <c r="M30" i="27"/>
  <c r="L28" i="25"/>
  <c r="M28" i="25" s="1"/>
  <c r="M15" i="25" s="1"/>
  <c r="K285" i="3"/>
  <c r="M47" i="4"/>
  <c r="M28" i="6"/>
  <c r="M9" i="14"/>
  <c r="L44" i="35"/>
  <c r="J49" i="35"/>
  <c r="M12" i="35"/>
  <c r="M9" i="24"/>
  <c r="M18" i="22"/>
  <c r="L39" i="3"/>
  <c r="L23" i="33"/>
  <c r="M23" i="33" s="1"/>
  <c r="J69" i="7"/>
  <c r="M56" i="7"/>
  <c r="L23" i="4"/>
  <c r="L18" i="13"/>
  <c r="J70" i="21"/>
  <c r="M27" i="23"/>
  <c r="M34" i="35"/>
  <c r="M33" i="35" s="1"/>
  <c r="L16" i="8"/>
  <c r="M18" i="13"/>
  <c r="M16" i="32"/>
  <c r="M15" i="32" s="1"/>
  <c r="M25" i="24"/>
  <c r="K50" i="32"/>
  <c r="K178" i="9"/>
  <c r="L34" i="18"/>
  <c r="M34" i="18" s="1"/>
  <c r="M9" i="34"/>
  <c r="L9" i="20"/>
  <c r="L30" i="27"/>
  <c r="L9" i="32"/>
  <c r="M23" i="4"/>
  <c r="L23" i="14"/>
  <c r="M9" i="20"/>
  <c r="L236" i="3"/>
  <c r="L44" i="6"/>
  <c r="M16" i="8"/>
  <c r="L44" i="8"/>
  <c r="M23" i="14"/>
  <c r="L9" i="21"/>
  <c r="M15" i="31"/>
  <c r="L9" i="35"/>
  <c r="K40" i="24"/>
  <c r="L44" i="32"/>
  <c r="J35" i="25"/>
  <c r="L44" i="33"/>
  <c r="M44" i="33" s="1"/>
  <c r="K20" i="33"/>
  <c r="K61" i="33" s="1"/>
  <c r="M37" i="11"/>
  <c r="K94" i="8"/>
  <c r="M191" i="3"/>
  <c r="K58" i="11"/>
  <c r="M76" i="4"/>
  <c r="M51" i="12"/>
  <c r="L128" i="3"/>
  <c r="M98" i="3"/>
  <c r="M170" i="3"/>
  <c r="M30" i="7"/>
  <c r="M9" i="21"/>
  <c r="M9" i="23"/>
  <c r="M128" i="3"/>
  <c r="L74" i="3"/>
  <c r="L222" i="3"/>
  <c r="J81" i="4"/>
  <c r="M14" i="5"/>
  <c r="M34" i="14"/>
  <c r="K19" i="16"/>
  <c r="L51" i="21"/>
  <c r="L27" i="23"/>
  <c r="L15" i="31"/>
  <c r="L9" i="34"/>
  <c r="L41" i="35"/>
  <c r="L9" i="33"/>
  <c r="K26" i="17"/>
  <c r="L79" i="16"/>
  <c r="M79" i="16" s="1"/>
  <c r="L31" i="11"/>
  <c r="M31" i="11" s="1"/>
  <c r="K71" i="18"/>
  <c r="L58" i="23"/>
  <c r="L9" i="24"/>
  <c r="J69" i="12"/>
  <c r="L33" i="31"/>
  <c r="L31" i="31" s="1"/>
  <c r="L191" i="3"/>
  <c r="L62" i="4"/>
  <c r="L9" i="5"/>
  <c r="M64" i="8"/>
  <c r="L30" i="9"/>
  <c r="L70" i="14"/>
  <c r="L9" i="11"/>
  <c r="K70" i="21"/>
  <c r="J76" i="23"/>
  <c r="M58" i="23"/>
  <c r="L15" i="27"/>
  <c r="L33" i="34"/>
  <c r="J37" i="11"/>
  <c r="J58" i="11" s="1"/>
  <c r="L30" i="33"/>
  <c r="M30" i="33" s="1"/>
  <c r="K81" i="4"/>
  <c r="L49" i="16"/>
  <c r="M49" i="16" s="1"/>
  <c r="L9" i="25"/>
  <c r="M11" i="25"/>
  <c r="M9" i="25" s="1"/>
  <c r="J285" i="3"/>
  <c r="L64" i="8"/>
  <c r="B46" i="20"/>
  <c r="B47" i="20" s="1"/>
  <c r="B16" i="34"/>
  <c r="B17" i="34" s="1"/>
  <c r="B18" i="34" s="1"/>
  <c r="L36" i="18"/>
  <c r="M36" i="18" s="1"/>
  <c r="M20" i="18" s="1"/>
  <c r="M265" i="3"/>
  <c r="M62" i="4"/>
  <c r="J49" i="6"/>
  <c r="M30" i="9"/>
  <c r="M9" i="11"/>
  <c r="L82" i="16"/>
  <c r="L18" i="24"/>
  <c r="J20" i="33"/>
  <c r="K33" i="27"/>
  <c r="M121" i="3"/>
  <c r="L265" i="3"/>
  <c r="L76" i="4"/>
  <c r="L127" i="9"/>
  <c r="L51" i="12"/>
  <c r="M82" i="16"/>
  <c r="B14" i="18"/>
  <c r="B69" i="18"/>
  <c r="B70" i="18" s="1"/>
  <c r="J18" i="19"/>
  <c r="J28" i="19" s="1"/>
  <c r="M18" i="24"/>
  <c r="L19" i="34"/>
  <c r="M29" i="35"/>
  <c r="L12" i="35"/>
  <c r="L29" i="35"/>
  <c r="K88" i="14"/>
  <c r="L9" i="23"/>
  <c r="J40" i="24"/>
  <c r="M31" i="31"/>
  <c r="M38" i="31" s="1"/>
  <c r="E20" i="1" s="1"/>
  <c r="M19" i="34"/>
  <c r="M25" i="35"/>
  <c r="L25" i="35"/>
  <c r="L28" i="33"/>
  <c r="M28" i="33" s="1"/>
  <c r="L25" i="8"/>
  <c r="M127" i="9"/>
  <c r="L14" i="5"/>
  <c r="M25" i="8"/>
  <c r="L34" i="14"/>
  <c r="L18" i="22"/>
  <c r="J50" i="32"/>
  <c r="M44" i="32"/>
  <c r="J53" i="13"/>
  <c r="L59" i="33"/>
  <c r="J58" i="33"/>
  <c r="J12" i="2"/>
  <c r="I12" i="2"/>
  <c r="B25" i="33"/>
  <c r="M21" i="33"/>
  <c r="B15" i="33"/>
  <c r="B16" i="33" s="1"/>
  <c r="J38" i="31"/>
  <c r="L9" i="27"/>
  <c r="M10" i="27"/>
  <c r="M9" i="27" s="1"/>
  <c r="L36" i="24"/>
  <c r="M37" i="24"/>
  <c r="M36" i="24" s="1"/>
  <c r="L25" i="24"/>
  <c r="L39" i="22"/>
  <c r="M40" i="22"/>
  <c r="M39" i="22" s="1"/>
  <c r="M55" i="22" s="1"/>
  <c r="J55" i="22"/>
  <c r="L21" i="21"/>
  <c r="M21" i="21"/>
  <c r="M70" i="21" s="1"/>
  <c r="J19" i="20"/>
  <c r="L33" i="20"/>
  <c r="J41" i="20"/>
  <c r="L42" i="20"/>
  <c r="B25" i="20"/>
  <c r="B26" i="20" s="1"/>
  <c r="B39" i="20"/>
  <c r="B40" i="20" s="1"/>
  <c r="B15" i="20"/>
  <c r="L38" i="20"/>
  <c r="J36" i="20"/>
  <c r="B14" i="19"/>
  <c r="B15" i="19" s="1"/>
  <c r="L9" i="19"/>
  <c r="M10" i="19"/>
  <c r="M9" i="19" s="1"/>
  <c r="L23" i="19"/>
  <c r="M23" i="19" s="1"/>
  <c r="M18" i="19" s="1"/>
  <c r="L58" i="18"/>
  <c r="J57" i="18"/>
  <c r="L9" i="18"/>
  <c r="M10" i="18"/>
  <c r="M9" i="18" s="1"/>
  <c r="J20" i="18"/>
  <c r="J64" i="18"/>
  <c r="L68" i="18"/>
  <c r="B26" i="18"/>
  <c r="B21" i="17"/>
  <c r="B22" i="17" s="1"/>
  <c r="L16" i="17"/>
  <c r="M17" i="17"/>
  <c r="M16" i="17" s="1"/>
  <c r="L9" i="17"/>
  <c r="M10" i="17"/>
  <c r="M9" i="17" s="1"/>
  <c r="L52" i="16"/>
  <c r="M52" i="16" s="1"/>
  <c r="L35" i="16"/>
  <c r="M35" i="16" s="1"/>
  <c r="B15" i="16"/>
  <c r="B16" i="16" s="1"/>
  <c r="B24" i="16"/>
  <c r="J19" i="16"/>
  <c r="L9" i="16"/>
  <c r="B90" i="16"/>
  <c r="M9" i="16"/>
  <c r="K74" i="16"/>
  <c r="K72" i="16" s="1"/>
  <c r="J74" i="16"/>
  <c r="B74" i="16"/>
  <c r="B25" i="16"/>
  <c r="B49" i="11"/>
  <c r="B50" i="11" s="1"/>
  <c r="B13" i="11"/>
  <c r="B26" i="11"/>
  <c r="B27" i="11" s="1"/>
  <c r="M21" i="11"/>
  <c r="L9" i="10"/>
  <c r="M10" i="10"/>
  <c r="M9" i="10" s="1"/>
  <c r="B25" i="10"/>
  <c r="B26" i="10" s="1"/>
  <c r="L31" i="10"/>
  <c r="J30" i="10"/>
  <c r="L22" i="10"/>
  <c r="J21" i="10"/>
  <c r="J88" i="14"/>
  <c r="L41" i="13"/>
  <c r="M42" i="13"/>
  <c r="M41" i="13" s="1"/>
  <c r="L33" i="13"/>
  <c r="M34" i="13"/>
  <c r="M33" i="13" s="1"/>
  <c r="L9" i="13"/>
  <c r="M10" i="13"/>
  <c r="M9" i="13" s="1"/>
  <c r="L29" i="12"/>
  <c r="M30" i="12"/>
  <c r="M29" i="12" s="1"/>
  <c r="L9" i="12"/>
  <c r="M10" i="12"/>
  <c r="M9" i="12" s="1"/>
  <c r="L152" i="9"/>
  <c r="M153" i="9"/>
  <c r="M152" i="9" s="1"/>
  <c r="L88" i="9"/>
  <c r="M89" i="9"/>
  <c r="M88" i="9" s="1"/>
  <c r="L9" i="9"/>
  <c r="M10" i="9"/>
  <c r="M9" i="9" s="1"/>
  <c r="J94" i="8"/>
  <c r="L25" i="7"/>
  <c r="M26" i="7"/>
  <c r="M25" i="7" s="1"/>
  <c r="L9" i="7"/>
  <c r="M10" i="7"/>
  <c r="M9" i="7" s="1"/>
  <c r="L30" i="7"/>
  <c r="M47" i="7"/>
  <c r="L47" i="7"/>
  <c r="L53" i="7"/>
  <c r="M54" i="7"/>
  <c r="M53" i="7" s="1"/>
  <c r="L37" i="6"/>
  <c r="M38" i="6"/>
  <c r="M37" i="6" s="1"/>
  <c r="L21" i="6"/>
  <c r="M22" i="6"/>
  <c r="M21" i="6" s="1"/>
  <c r="L13" i="6"/>
  <c r="M14" i="6"/>
  <c r="M13" i="6" s="1"/>
  <c r="L9" i="6"/>
  <c r="M10" i="6"/>
  <c r="M9" i="6" s="1"/>
  <c r="L41" i="6"/>
  <c r="M42" i="6"/>
  <c r="M41" i="6" s="1"/>
  <c r="L23" i="5"/>
  <c r="M24" i="5"/>
  <c r="M23" i="5" s="1"/>
  <c r="L21" i="4"/>
  <c r="M22" i="4"/>
  <c r="M21" i="4" s="1"/>
  <c r="L9" i="4"/>
  <c r="M10" i="4"/>
  <c r="M9" i="4" s="1"/>
  <c r="M57" i="3"/>
  <c r="L57" i="3"/>
  <c r="M35" i="34" l="1"/>
  <c r="E24" i="1" s="1"/>
  <c r="L27" i="5"/>
  <c r="L21" i="11"/>
  <c r="L38" i="31"/>
  <c r="D20" i="1" s="1"/>
  <c r="L88" i="14"/>
  <c r="L50" i="32"/>
  <c r="D21" i="1" s="1"/>
  <c r="L40" i="24"/>
  <c r="M49" i="35"/>
  <c r="E25" i="1" s="1"/>
  <c r="B25" i="34"/>
  <c r="B26" i="34" s="1"/>
  <c r="L35" i="34"/>
  <c r="D24" i="1" s="1"/>
  <c r="L94" i="8"/>
  <c r="L49" i="35"/>
  <c r="D25" i="1" s="1"/>
  <c r="J61" i="33"/>
  <c r="M35" i="25"/>
  <c r="L15" i="25"/>
  <c r="L70" i="21"/>
  <c r="M285" i="3"/>
  <c r="L285" i="3"/>
  <c r="L76" i="23"/>
  <c r="L43" i="11"/>
  <c r="L58" i="11" s="1"/>
  <c r="L55" i="22"/>
  <c r="M40" i="24"/>
  <c r="M27" i="5"/>
  <c r="M81" i="4"/>
  <c r="M88" i="14"/>
  <c r="M94" i="8"/>
  <c r="L178" i="9"/>
  <c r="J49" i="10"/>
  <c r="M33" i="27"/>
  <c r="L20" i="33"/>
  <c r="M58" i="11"/>
  <c r="L33" i="27"/>
  <c r="M20" i="33"/>
  <c r="M61" i="33" s="1"/>
  <c r="E22" i="1" s="1"/>
  <c r="M76" i="23"/>
  <c r="L53" i="13"/>
  <c r="M50" i="32"/>
  <c r="E21" i="1" s="1"/>
  <c r="M19" i="16"/>
  <c r="M59" i="33"/>
  <c r="M58" i="33" s="1"/>
  <c r="L58" i="33"/>
  <c r="L61" i="33" s="1"/>
  <c r="D22" i="1" s="1"/>
  <c r="M53" i="13"/>
  <c r="L35" i="25"/>
  <c r="K115" i="16"/>
  <c r="L20" i="18"/>
  <c r="B16" i="19"/>
  <c r="B17" i="19" s="1"/>
  <c r="B23" i="17"/>
  <c r="M69" i="12"/>
  <c r="L19" i="16"/>
  <c r="L49" i="6"/>
  <c r="L69" i="12"/>
  <c r="B15" i="18"/>
  <c r="B16" i="18" s="1"/>
  <c r="M178" i="9"/>
  <c r="L26" i="17"/>
  <c r="M26" i="17"/>
  <c r="B17" i="33"/>
  <c r="B26" i="33"/>
  <c r="B27" i="20"/>
  <c r="B28" i="20" s="1"/>
  <c r="L41" i="20"/>
  <c r="M42" i="20"/>
  <c r="M41" i="20" s="1"/>
  <c r="M38" i="20"/>
  <c r="M36" i="20" s="1"/>
  <c r="L36" i="20"/>
  <c r="M33" i="20"/>
  <c r="M19" i="20" s="1"/>
  <c r="L19" i="20"/>
  <c r="B16" i="20"/>
  <c r="B17" i="20" s="1"/>
  <c r="J48" i="20"/>
  <c r="L18" i="19"/>
  <c r="L28" i="19" s="1"/>
  <c r="M28" i="19"/>
  <c r="J71" i="18"/>
  <c r="M58" i="18"/>
  <c r="M57" i="18" s="1"/>
  <c r="L57" i="18"/>
  <c r="B27" i="18"/>
  <c r="B28" i="18" s="1"/>
  <c r="M68" i="18"/>
  <c r="M64" i="18" s="1"/>
  <c r="L64" i="18"/>
  <c r="B24" i="17"/>
  <c r="B25" i="17" s="1"/>
  <c r="B75" i="16"/>
  <c r="B76" i="16" s="1"/>
  <c r="J72" i="16"/>
  <c r="J115" i="16" s="1"/>
  <c r="L74" i="16"/>
  <c r="B91" i="16"/>
  <c r="B92" i="16" s="1"/>
  <c r="B26" i="16"/>
  <c r="B27" i="16" s="1"/>
  <c r="B28" i="16" s="1"/>
  <c r="B17" i="16"/>
  <c r="B18" i="16" s="1"/>
  <c r="B51" i="11"/>
  <c r="B14" i="11"/>
  <c r="B15" i="11" s="1"/>
  <c r="B28" i="11"/>
  <c r="B30" i="11" s="1"/>
  <c r="L21" i="10"/>
  <c r="M22" i="10"/>
  <c r="M21" i="10" s="1"/>
  <c r="L30" i="10"/>
  <c r="M31" i="10"/>
  <c r="M30" i="10" s="1"/>
  <c r="B27" i="10"/>
  <c r="B28" i="10" s="1"/>
  <c r="B29" i="10" s="1"/>
  <c r="B31" i="10" s="1"/>
  <c r="M69" i="7"/>
  <c r="L69" i="7"/>
  <c r="M49" i="6"/>
  <c r="L81" i="4"/>
  <c r="B27" i="34" l="1"/>
  <c r="B28" i="34" s="1"/>
  <c r="B29" i="34" s="1"/>
  <c r="L48" i="20"/>
  <c r="M71" i="18"/>
  <c r="L71" i="18"/>
  <c r="D19" i="1"/>
  <c r="E19" i="1"/>
  <c r="M49" i="10"/>
  <c r="B77" i="16"/>
  <c r="M48" i="20"/>
  <c r="L49" i="10"/>
  <c r="B17" i="18"/>
  <c r="B18" i="18" s="1"/>
  <c r="B19" i="18" s="1"/>
  <c r="B29" i="16"/>
  <c r="B30" i="16" s="1"/>
  <c r="B31" i="16" s="1"/>
  <c r="B18" i="33"/>
  <c r="B19" i="33" s="1"/>
  <c r="B27" i="33"/>
  <c r="B18" i="20"/>
  <c r="B29" i="20"/>
  <c r="B29" i="18"/>
  <c r="M74" i="16"/>
  <c r="M72" i="16" s="1"/>
  <c r="M115" i="16" s="1"/>
  <c r="L72" i="16"/>
  <c r="L115" i="16" s="1"/>
  <c r="B78" i="16"/>
  <c r="B79" i="16" s="1"/>
  <c r="B80" i="16" s="1"/>
  <c r="B93" i="16"/>
  <c r="B16" i="11"/>
  <c r="B17" i="11" s="1"/>
  <c r="B29" i="11"/>
  <c r="B31" i="11" s="1"/>
  <c r="B52" i="11"/>
  <c r="B53" i="11" s="1"/>
  <c r="B32" i="10"/>
  <c r="B30" i="34" l="1"/>
  <c r="B31" i="34" s="1"/>
  <c r="B32" i="34" s="1"/>
  <c r="B28" i="33"/>
  <c r="B30" i="20"/>
  <c r="B30" i="18"/>
  <c r="B31" i="18" s="1"/>
  <c r="B32" i="18" s="1"/>
  <c r="B33" i="18" s="1"/>
  <c r="B81" i="16"/>
  <c r="B94" i="16"/>
  <c r="B95" i="16" s="1"/>
  <c r="B32" i="16"/>
  <c r="B33" i="16" s="1"/>
  <c r="B35" i="16" s="1"/>
  <c r="B32" i="11"/>
  <c r="B33" i="11" s="1"/>
  <c r="B34" i="11" s="1"/>
  <c r="B35" i="11" s="1"/>
  <c r="B36" i="11" s="1"/>
  <c r="B54" i="11"/>
  <c r="B55" i="11" s="1"/>
  <c r="B56" i="11" s="1"/>
  <c r="B18" i="11"/>
  <c r="B19" i="11" s="1"/>
  <c r="B20" i="11" s="1"/>
  <c r="B33" i="10"/>
  <c r="B36" i="16" l="1"/>
  <c r="B37" i="16" s="1"/>
  <c r="B29" i="33"/>
  <c r="B32" i="20"/>
  <c r="B34" i="18"/>
  <c r="B35" i="18" s="1"/>
  <c r="B36" i="18" s="1"/>
  <c r="B37" i="18" s="1"/>
  <c r="B38" i="18" s="1"/>
  <c r="B39" i="18" s="1"/>
  <c r="B40" i="18" s="1"/>
  <c r="B41" i="18" s="1"/>
  <c r="B43" i="18" s="1"/>
  <c r="B44" i="18" s="1"/>
  <c r="B45" i="18" s="1"/>
  <c r="B47" i="18" s="1"/>
  <c r="B48" i="18" s="1"/>
  <c r="B49" i="18" s="1"/>
  <c r="B50" i="18" s="1"/>
  <c r="B51" i="18" s="1"/>
  <c r="B52" i="18" s="1"/>
  <c r="B53" i="18" s="1"/>
  <c r="B54" i="18" s="1"/>
  <c r="B55" i="18" s="1"/>
  <c r="B56" i="18" s="1"/>
  <c r="B96" i="16"/>
  <c r="B57" i="11"/>
  <c r="B34" i="10"/>
  <c r="B35" i="10" s="1"/>
  <c r="B30" i="33" l="1"/>
  <c r="B31" i="33" s="1"/>
  <c r="B33" i="20"/>
  <c r="B34" i="20" s="1"/>
  <c r="B35" i="20" s="1"/>
  <c r="B38" i="16"/>
  <c r="B39" i="16" s="1"/>
  <c r="B42" i="16" s="1"/>
  <c r="B43" i="16" s="1"/>
  <c r="B44" i="16" s="1"/>
  <c r="B45" i="16" s="1"/>
  <c r="B46" i="16" s="1"/>
  <c r="B97" i="16"/>
  <c r="B98" i="16" s="1"/>
  <c r="B99" i="16" s="1"/>
  <c r="B100" i="16" s="1"/>
  <c r="B101" i="16" s="1"/>
  <c r="B36" i="10"/>
  <c r="B37" i="10" s="1"/>
  <c r="B32" i="33" l="1"/>
  <c r="B35" i="33" s="1"/>
  <c r="B36" i="33" s="1"/>
  <c r="B37" i="33" s="1"/>
  <c r="B38" i="33" s="1"/>
  <c r="B39" i="33" s="1"/>
  <c r="B40" i="33" s="1"/>
  <c r="B41" i="33" s="1"/>
  <c r="B42" i="33" s="1"/>
  <c r="B43" i="33" s="1"/>
  <c r="B44" i="33" s="1"/>
  <c r="B45" i="33" s="1"/>
  <c r="B48" i="33" s="1"/>
  <c r="B49" i="33" s="1"/>
  <c r="B52" i="33" s="1"/>
  <c r="B53" i="33" s="1"/>
  <c r="B54" i="33" s="1"/>
  <c r="B57" i="33" s="1"/>
  <c r="B47" i="16"/>
  <c r="B48" i="16" s="1"/>
  <c r="B49" i="16" s="1"/>
  <c r="B51" i="16" s="1"/>
  <c r="B52" i="16" s="1"/>
  <c r="B53" i="16" s="1"/>
  <c r="B54" i="16" s="1"/>
  <c r="B57" i="16" s="1"/>
  <c r="B58" i="16" s="1"/>
  <c r="B59" i="16" s="1"/>
  <c r="B60" i="16" s="1"/>
  <c r="B61" i="16" s="1"/>
  <c r="B62" i="16" s="1"/>
  <c r="B63" i="16" s="1"/>
  <c r="B66" i="16" s="1"/>
  <c r="B67" i="16" s="1"/>
  <c r="B70" i="16" s="1"/>
  <c r="B71" i="16" s="1"/>
  <c r="B102" i="16"/>
  <c r="B103" i="16" s="1"/>
  <c r="B104" i="16" s="1"/>
  <c r="B105" i="16" s="1"/>
  <c r="B106" i="16" s="1"/>
  <c r="B107" i="16" s="1"/>
  <c r="B108" i="16" s="1"/>
  <c r="B109" i="16" s="1"/>
  <c r="B110" i="16" s="1"/>
  <c r="B111" i="16" s="1"/>
  <c r="B112" i="16" s="1"/>
  <c r="B113" i="16" s="1"/>
  <c r="B114" i="16" s="1"/>
  <c r="B38" i="10"/>
  <c r="B39" i="10" l="1"/>
  <c r="B40" i="10" l="1"/>
  <c r="B41" i="10" l="1"/>
  <c r="B42" i="10" l="1"/>
  <c r="B43" i="10" l="1"/>
  <c r="B44" i="10" l="1"/>
  <c r="B45" i="10" l="1"/>
  <c r="B46" i="10" l="1"/>
  <c r="B47" i="10" l="1"/>
  <c r="B48" i="10" s="1"/>
  <c r="I8" i="42"/>
  <c r="I16" i="42" l="1"/>
  <c r="H7" i="40"/>
  <c r="H51" i="40" s="1"/>
  <c r="D27" i="1" s="1"/>
  <c r="I8" i="40" l="1"/>
  <c r="I7" i="40" s="1"/>
  <c r="I51" i="40" s="1"/>
  <c r="E27" i="1" s="1"/>
</calcChain>
</file>

<file path=xl/sharedStrings.xml><?xml version="1.0" encoding="utf-8"?>
<sst xmlns="http://schemas.openxmlformats.org/spreadsheetml/2006/main" count="7586" uniqueCount="3237">
  <si>
    <t>REKAPITULACE ČLENĚNÍ SOUPISU PRACÍ A DODÁVEK</t>
  </si>
  <si>
    <t>Název stavby:</t>
  </si>
  <si>
    <t>Dopravní informační a řídicí centrum, České Budějovice</t>
  </si>
  <si>
    <t>Investor:</t>
  </si>
  <si>
    <t>Statutární město České Budějovice, nám. Přemysla Otakara II. 1/1, 370 92 České Budějovice</t>
  </si>
  <si>
    <t>Datum zpracování:</t>
  </si>
  <si>
    <t>01/2020</t>
  </si>
  <si>
    <t>Zhotovitel:</t>
  </si>
  <si>
    <t>Stupeň PD:</t>
  </si>
  <si>
    <t>Objekt/Soubor</t>
  </si>
  <si>
    <t>Název</t>
  </si>
  <si>
    <t>Cena bez DPH</t>
  </si>
  <si>
    <t>Cena s DPH</t>
  </si>
  <si>
    <t>PS 03</t>
  </si>
  <si>
    <t>PS 04</t>
  </si>
  <si>
    <t>PS 05</t>
  </si>
  <si>
    <t>PS 06</t>
  </si>
  <si>
    <t>Vzdálené pracoviště DIŘC na MP</t>
  </si>
  <si>
    <t>PS 07 - Vybavení nábytkem</t>
  </si>
  <si>
    <t>PS 07.1</t>
  </si>
  <si>
    <t>Dispečerské stoly</t>
  </si>
  <si>
    <t>PS 07.2</t>
  </si>
  <si>
    <t>Interiérové vybavení</t>
  </si>
  <si>
    <t>Cena celkem</t>
  </si>
  <si>
    <r>
      <rPr>
        <b/>
        <sz val="11"/>
        <color theme="1"/>
        <rFont val="Calibri"/>
        <family val="2"/>
        <charset val="238"/>
        <scheme val="minor"/>
      </rPr>
      <t>Pozn.:</t>
    </r>
    <r>
      <rPr>
        <sz val="11"/>
        <color theme="1"/>
        <rFont val="Calibri"/>
        <family val="2"/>
        <scheme val="minor"/>
      </rPr>
      <t xml:space="preserve"> Jsou-li v soupisu prací a dodávek uvedeny odkazy na firmy, názvy nebo specifická označení výrobků apod., jsou takové odkazy pouze informativní a slouží pouze pro určení technické úrovně a provozních parametrů. Zhotoviteli umožňují v souladu s §182, zákona č. 134/2016 Sb. o veřejných zakázkách použít i jiných kvalitativně a technicky obdobných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t>
    </r>
  </si>
  <si>
    <t>Název profese:</t>
  </si>
  <si>
    <t>Jednotková cena [Kč]</t>
  </si>
  <si>
    <t>Celkem [Kč]</t>
  </si>
  <si>
    <t>Cena položka celkem [Kč]</t>
  </si>
  <si>
    <t>Položka</t>
  </si>
  <si>
    <t>Kód položky</t>
  </si>
  <si>
    <t>Klasifikace</t>
  </si>
  <si>
    <t>Popis</t>
  </si>
  <si>
    <t>Měrná jednotka</t>
  </si>
  <si>
    <t>Množství</t>
  </si>
  <si>
    <t>Dodávka (materiál)</t>
  </si>
  <si>
    <t>Montáž (práce)</t>
  </si>
  <si>
    <t>Bez DPH</t>
  </si>
  <si>
    <t>S DPH</t>
  </si>
  <si>
    <t>Všeobecné požadavky</t>
  </si>
  <si>
    <t>ST</t>
  </si>
  <si>
    <t>kpl</t>
  </si>
  <si>
    <t>CELKEM</t>
  </si>
  <si>
    <t>SO 101.1 - Administrativní budova</t>
  </si>
  <si>
    <t>101-1-0</t>
  </si>
  <si>
    <t>101-1-001</t>
  </si>
  <si>
    <t>Realizační dokumentace stavby</t>
  </si>
  <si>
    <t>ks</t>
  </si>
  <si>
    <t>101-1-002</t>
  </si>
  <si>
    <t>Dokumentace skutečného provedení stavby</t>
  </si>
  <si>
    <t>101-1-003</t>
  </si>
  <si>
    <t>Součinnost s ostatními profesemi</t>
  </si>
  <si>
    <t>101-1-004</t>
  </si>
  <si>
    <t>Vedlejší rozpočtové náklady</t>
  </si>
  <si>
    <t>101-1-1</t>
  </si>
  <si>
    <t>Svislé a kompletní konstrukce</t>
  </si>
  <si>
    <t>101-1-101</t>
  </si>
  <si>
    <r>
      <t>Zazdívka otvorů pl do 1 m</t>
    </r>
    <r>
      <rPr>
        <vertAlign val="superscript"/>
        <sz val="10"/>
        <color theme="1"/>
        <rFont val="Calibri"/>
        <family val="2"/>
        <charset val="238"/>
        <scheme val="minor"/>
      </rPr>
      <t>2</t>
    </r>
    <r>
      <rPr>
        <sz val="10"/>
        <color theme="1"/>
        <rFont val="Calibri"/>
        <family val="2"/>
        <charset val="238"/>
        <scheme val="minor"/>
      </rPr>
      <t xml:space="preserve"> ve zdivu nadzákladovém cihlami pálenými na MVC</t>
    </r>
  </si>
  <si>
    <r>
      <t>m</t>
    </r>
    <r>
      <rPr>
        <vertAlign val="superscript"/>
        <sz val="10"/>
        <color theme="1"/>
        <rFont val="Calibri"/>
        <family val="2"/>
        <charset val="238"/>
        <scheme val="minor"/>
      </rPr>
      <t>3</t>
    </r>
  </si>
  <si>
    <t>101-1-102</t>
  </si>
  <si>
    <t>Válcované nosníky do č.12 dodatečně osazované do připravených otvorů</t>
  </si>
  <si>
    <t>t</t>
  </si>
  <si>
    <t>101-1-103</t>
  </si>
  <si>
    <t>Válcované nosníky včetně spojovacích a kotevních prvků</t>
  </si>
  <si>
    <t>101-1-104</t>
  </si>
  <si>
    <t>Vyrovnání nerovného povrchu zdiva tl do 30 mm maltou</t>
  </si>
  <si>
    <r>
      <t>m</t>
    </r>
    <r>
      <rPr>
        <vertAlign val="superscript"/>
        <sz val="10"/>
        <color theme="1"/>
        <rFont val="Calibri"/>
        <family val="2"/>
        <charset val="238"/>
        <scheme val="minor"/>
      </rPr>
      <t>2</t>
    </r>
  </si>
  <si>
    <t>101-1-105</t>
  </si>
  <si>
    <t>Zazdívka otvorů v příčkách nebo stěnách plochy do 4 m2 cihlami děrovanými tl 140 mm</t>
  </si>
  <si>
    <t>101-1-106</t>
  </si>
  <si>
    <t>Zazdívka otvorů v příčkách nebo stěnách plochy do 1 m2 tvárnicemi pórobetonovými pr. 150-200 / dl. 370 mm</t>
  </si>
  <si>
    <t>101-1-107</t>
  </si>
  <si>
    <t>Příčka z cihel děrovaných do P10 na maltu M5 tloušťky 115 mm</t>
  </si>
  <si>
    <t>101-1-108</t>
  </si>
  <si>
    <t>Obezdívka koupelnových van ploch rovných tl 75 mm z pórobetonových přesných tvárnic</t>
  </si>
  <si>
    <t>101-1-109</t>
  </si>
  <si>
    <t>Plentování jednostranné v do 200 mm válcovaných nosníků cihlami</t>
  </si>
  <si>
    <t>101-1-2</t>
  </si>
  <si>
    <t>Úpravy povrchů, podlahy a osazování výplní</t>
  </si>
  <si>
    <t>101-1-201</t>
  </si>
  <si>
    <t>Oprava vnitřní vápenocementové štukové omítky stropů v rozsahu plochy do 10%</t>
  </si>
  <si>
    <t>101-1-202</t>
  </si>
  <si>
    <t>Vápenocementová omítka štuková dvouvrstvá vnitřních stěn nanášená ručně</t>
  </si>
  <si>
    <t>101-1-203</t>
  </si>
  <si>
    <t>Oprava vnitřní vápenocementové štukové omítky stěn v rozsahu plochy do 10%</t>
  </si>
  <si>
    <t>101-1-204</t>
  </si>
  <si>
    <t>Vyspravení celoplošné cementovou maltou vnějších stěn betonových nebo železobetonových</t>
  </si>
  <si>
    <t>101-1-205</t>
  </si>
  <si>
    <t>Montáž kontaktního zateplení vnějších stěn lepením a mechanickým kotvením polystyrénových desek tl do 160 mm</t>
  </si>
  <si>
    <t>101-1-206</t>
  </si>
  <si>
    <t>deska EPS 70 fasádní λ=0,039 tl 160mm</t>
  </si>
  <si>
    <t>101-1-207</t>
  </si>
  <si>
    <t>Provedení systémových detailů KZS</t>
  </si>
  <si>
    <t>101-1-208</t>
  </si>
  <si>
    <t>Tenkovrstvá silikátová zrnitá omítka tl. 2,0 mm včetně penetrace vnějších stěn</t>
  </si>
  <si>
    <t>101-1-209</t>
  </si>
  <si>
    <t>Zakrytí výplní otvorů a svislých ploch fólií přilepenou lepící páskou</t>
  </si>
  <si>
    <t>101-1-210</t>
  </si>
  <si>
    <t>Průchodka konstrukcí s protipožární ucpávkou pr. 100, viz OV15</t>
  </si>
  <si>
    <t>kus</t>
  </si>
  <si>
    <t>101-1-211</t>
  </si>
  <si>
    <t>Mazanina tl do 240 mm z betonu prostého bez zvýšených nároků na prostředí tř. C 25/30</t>
  </si>
  <si>
    <t>101-1-212</t>
  </si>
  <si>
    <t>Příplatek k mazanině tl do 240 mm za stržení povrchu spodní vrstvy před vložením výztuže</t>
  </si>
  <si>
    <t>101-1-213</t>
  </si>
  <si>
    <t>Výztuž mazanin svařovanými sítěmi Kari</t>
  </si>
  <si>
    <t>101-1-214</t>
  </si>
  <si>
    <t>Obvodová dilatace podlahovým páskem z pěnového PE s fólií mezi stěnou a mazaninou nebo potěrem v 150 mm</t>
  </si>
  <si>
    <t>m</t>
  </si>
  <si>
    <t>101-1-3</t>
  </si>
  <si>
    <t>Ostatní konstrukce a práce, bourání</t>
  </si>
  <si>
    <t>101-1-301</t>
  </si>
  <si>
    <t>Montáž lešení řadového trubkového lehkého s podlahami zatížení do 200 kg/m2 š do 0,9 m v do 10 m</t>
  </si>
  <si>
    <t>101-1-302</t>
  </si>
  <si>
    <t>Příplatek k lešení řadovému trubkovému lehkému s podlahami š 0,9 m v 10 m za první a ZKD den použití</t>
  </si>
  <si>
    <t>101-1-303</t>
  </si>
  <si>
    <t>Demontáž lešení řadového trubkového lehkého s podlahami zatížení do 200 kg/m2 š do 0,9 m v do 10 m</t>
  </si>
  <si>
    <t>101-1-304</t>
  </si>
  <si>
    <t>Montáž ochranné sítě z textilie z umělých vláken</t>
  </si>
  <si>
    <t>101-1-305</t>
  </si>
  <si>
    <t>Příplatek k ochranné síti za první a ZKD den použití</t>
  </si>
  <si>
    <t>101-1-306</t>
  </si>
  <si>
    <t>Demontáž ochranné sítě z textilie z umělých vláken</t>
  </si>
  <si>
    <t>101-1-307</t>
  </si>
  <si>
    <t>Vyčištění budov bytové a občanské výstavby při výšce podlaží do 4 m</t>
  </si>
  <si>
    <t>101-1-308</t>
  </si>
  <si>
    <t>Bourání příček z cihel pálených na MVC tl do 100 mm</t>
  </si>
  <si>
    <t>101-1-309</t>
  </si>
  <si>
    <t>Bourání příček z cihel pálených na MVC tl do 150 mm</t>
  </si>
  <si>
    <t>101-1-310</t>
  </si>
  <si>
    <t>Bourání kontaktního zateplení z polystyrenových desek tloušťky do 180 mm</t>
  </si>
  <si>
    <t>101-1-311</t>
  </si>
  <si>
    <r>
      <t>Vybourání kovových dveřních zárubní pl do 2 m</t>
    </r>
    <r>
      <rPr>
        <vertAlign val="superscript"/>
        <sz val="10"/>
        <color theme="1"/>
        <rFont val="Calibri"/>
        <family val="2"/>
        <charset val="238"/>
        <scheme val="minor"/>
      </rPr>
      <t>2</t>
    </r>
  </si>
  <si>
    <t>101-1-312</t>
  </si>
  <si>
    <r>
      <t>Vybourání kovových dveřních zárubní pl přes 2 m</t>
    </r>
    <r>
      <rPr>
        <vertAlign val="superscript"/>
        <sz val="10"/>
        <color theme="1"/>
        <rFont val="Calibri"/>
        <family val="2"/>
        <charset val="238"/>
        <scheme val="minor"/>
      </rPr>
      <t>2</t>
    </r>
  </si>
  <si>
    <t>101-1-313</t>
  </si>
  <si>
    <r>
      <t>Vybourání otvorů ve zdivu z dutých tvárnic nebo příčkovek pl do 4 m</t>
    </r>
    <r>
      <rPr>
        <vertAlign val="superscript"/>
        <sz val="9"/>
        <rFont val="Arial CE"/>
        <charset val="238"/>
      </rPr>
      <t>2</t>
    </r>
    <r>
      <rPr>
        <sz val="9"/>
        <rFont val="Arial CE"/>
      </rPr>
      <t xml:space="preserve"> tl do 150 mm</t>
    </r>
  </si>
  <si>
    <t>101-1-314</t>
  </si>
  <si>
    <t>Vybourání otvorů ve stropech z ŽB prefabrikátů pl do 0,09 m2 tl přes 120 mm</t>
  </si>
  <si>
    <t>101-1-315</t>
  </si>
  <si>
    <t>Vysekání kapes ve zdivu z dutých cihel nebo tvárnic do 10x100x50 mm</t>
  </si>
  <si>
    <t>101-1-316</t>
  </si>
  <si>
    <t>Otlučení (osekání) vnitřní vápenné nebo vápenocementové omítky stropů v rozsahu do 10 %</t>
  </si>
  <si>
    <t>101-1-317</t>
  </si>
  <si>
    <t>Otlučení (osekání) vnitřní vápenné nebo vápenocementové omítky stěn v rozsahu do 10 %</t>
  </si>
  <si>
    <t>101-1-4</t>
  </si>
  <si>
    <t>Přesun sutě</t>
  </si>
  <si>
    <t>101-1-401</t>
  </si>
  <si>
    <t>Vnitrostaveništní doprava suti a vybouraných hmot pro budovy v do 12 m s omezením mechanizace</t>
  </si>
  <si>
    <t>101-1-402</t>
  </si>
  <si>
    <t>Odvoz suti a vybouraných hmot na skládku nebo meziskládku do 1 km se složením</t>
  </si>
  <si>
    <t>101-1-403</t>
  </si>
  <si>
    <t>Příplatek k odvozu suti a vybouraných hmot na skládku ZKD 1 km přes 1 km</t>
  </si>
  <si>
    <t>101-1-404</t>
  </si>
  <si>
    <t>Poplatek za uložení na skládce (skládkovné) stavebního odpadu železobetonového kód odpadu 170 101</t>
  </si>
  <si>
    <t>101-1-405</t>
  </si>
  <si>
    <t>Poplatek za uložení na skládce (skládkovné) stavebního odpadu cihelného kód odpadu 170 102</t>
  </si>
  <si>
    <t>101-1-406</t>
  </si>
  <si>
    <t>Poplatek za uložení na skládce (skládkovné) stavebního odpadu keramického kód odpadu 170 103</t>
  </si>
  <si>
    <t>101-1-407</t>
  </si>
  <si>
    <t>Poplatek za uložení na skládce (skládkovné) stavebního odpadu izolací kód odpadu 170 604</t>
  </si>
  <si>
    <t>101-1-408</t>
  </si>
  <si>
    <t>Poplatek za uložení na skládce (skládkovné) stavebního odpadu směsného kód odpadu 170 904</t>
  </si>
  <si>
    <t>101-1-5</t>
  </si>
  <si>
    <t>Přesun hmot</t>
  </si>
  <si>
    <t>101-1-501</t>
  </si>
  <si>
    <t>Přesun hmot s omezením mechanizace pro budovy v do 12 m</t>
  </si>
  <si>
    <t>101-1-6</t>
  </si>
  <si>
    <t>Izolace proti vodě, vlhkosti a plynům</t>
  </si>
  <si>
    <t>101-1-601</t>
  </si>
  <si>
    <t>Provedení izolace proti zemní vlhkosti vodorovné za studena nátěrem penetračním</t>
  </si>
  <si>
    <t>101-1-602</t>
  </si>
  <si>
    <t>lak penetrační asfaltový</t>
  </si>
  <si>
    <t>101-1-603</t>
  </si>
  <si>
    <t>Provedení izolace proti zemní vlhkosti pásy přitavením vodorovné NAIP</t>
  </si>
  <si>
    <t>101-1-604</t>
  </si>
  <si>
    <t>pás asfaltový natavitelný modifikovaný SBS tl 4,0mm s vložkou ze skleněné tkaniny a spalitelnou PE fólií nebo jemnozrnný minerálním posypem na horním povrchu</t>
  </si>
  <si>
    <t>101-1-605</t>
  </si>
  <si>
    <t>Přesun hmot tonážní pro izolace proti vodě, vlhkosti a plynům v objektech výšky do 12 m</t>
  </si>
  <si>
    <t>101-1-7</t>
  </si>
  <si>
    <t>Povlakové krytiny</t>
  </si>
  <si>
    <t>101-1-701</t>
  </si>
  <si>
    <t>Odstranění povlakové krytiny střech do 10° jednovrstvé</t>
  </si>
  <si>
    <t>101-1-702</t>
  </si>
  <si>
    <t>Demontáž ventilační hlavice na ploché střeše sklonu do 10°</t>
  </si>
  <si>
    <t>101-1-703</t>
  </si>
  <si>
    <t>Provedení povlakové krytiny střech do 10° za studena lakem penetračním nebo asfaltovým</t>
  </si>
  <si>
    <t>m2</t>
  </si>
  <si>
    <t>101-1-704</t>
  </si>
  <si>
    <t>101-1-705</t>
  </si>
  <si>
    <t>Provedení povlakové krytiny střech do 10° podkladní vrstvy pásy na sucho AIP nebo NAIP</t>
  </si>
  <si>
    <t>101-1-706</t>
  </si>
  <si>
    <t>pás asfaltový natavitelný oxidovaný tl. 3,0mm typu V60 S30 s vložkou ze skleněné rohože, s jemnozrnným minerálním posypem</t>
  </si>
  <si>
    <t>101-1-707</t>
  </si>
  <si>
    <t>Provedení povlakové krytiny střech do 10° pásy NAIP přitavením v plné ploše</t>
  </si>
  <si>
    <t>101-1-708</t>
  </si>
  <si>
    <t>101-1-709</t>
  </si>
  <si>
    <t>Provedení povlakové krytiny střech do 10° zaizolování prostupů kruhového průřezu D do 300 mm</t>
  </si>
  <si>
    <t>101-1-710</t>
  </si>
  <si>
    <t>manžeta těsnící pro prostupy hydroizolací z PVC uzavřená kruhová nebo hranatá, vnitřní průměr 300, viz OV06</t>
  </si>
  <si>
    <t>101-1-711</t>
  </si>
  <si>
    <t>Provedení povlak krytiny mechanicky kotvenou do betonu TI tl přes 240mm, budova v do 18m</t>
  </si>
  <si>
    <t>101-1-712</t>
  </si>
  <si>
    <t>fólie hydroizolační střešní mPVC mechanicky kotvená tl 1,8mm šedá</t>
  </si>
  <si>
    <t>101-1-713</t>
  </si>
  <si>
    <t>Provedení povlakové krytiny střech do 10° podkladní textilní vrstvy</t>
  </si>
  <si>
    <t>101-1-714</t>
  </si>
  <si>
    <t>geotextilie netkaná separační, ochranná, filtrační, drenážní PES 200g/m2</t>
  </si>
  <si>
    <t>101-1-715</t>
  </si>
  <si>
    <t>Provedení povlakové krytiny vytažením na konstrukce za studena nátěrem penetračním</t>
  </si>
  <si>
    <t>101-1-716</t>
  </si>
  <si>
    <t>101-1-717</t>
  </si>
  <si>
    <t>Provedení povlakové krytiny vytažením na konstrukce pásy přitavením NAIP</t>
  </si>
  <si>
    <t>101-1-718</t>
  </si>
  <si>
    <t>101-1-719</t>
  </si>
  <si>
    <t>Provedení povlakové krytiny vytažením na konstrukce zesílením spojů páskem fólie</t>
  </si>
  <si>
    <t>101-1-720</t>
  </si>
  <si>
    <t>101-1-721</t>
  </si>
  <si>
    <t>Pochozí plochy plochých střech z folie PVC tl. 2 mm</t>
  </si>
  <si>
    <t>101-1-722</t>
  </si>
  <si>
    <t>Montáž a dodávka systémových detailů střech</t>
  </si>
  <si>
    <t>101-1-723</t>
  </si>
  <si>
    <t>Přesun hmot tonážní tonážní pro krytiny povlakové v objektech v do 12 m</t>
  </si>
  <si>
    <t>101-1-8</t>
  </si>
  <si>
    <t>Izolace tepelné</t>
  </si>
  <si>
    <t>101-1-801</t>
  </si>
  <si>
    <t>Odstranění tepelné izolace foukané běžných stavebních konstrukcí vodorovných tl přes 100 mm</t>
  </si>
  <si>
    <t>101-1-802</t>
  </si>
  <si>
    <t>Montáž izolace tepelné stěn a základů lepením celoplošně rohoží, pásů, dílců, desek</t>
  </si>
  <si>
    <t>101-1-803</t>
  </si>
  <si>
    <t>deska z polystyrénu XPS, hrana rovná a strukturovaný povrch 300kPa tl 100mm, viz OV17</t>
  </si>
  <si>
    <t>101-1-804</t>
  </si>
  <si>
    <t>Odstranění tepelné izolace střech nadstřešní volně kladené z vláknitých materiálů suchých tl do 100 mm</t>
  </si>
  <si>
    <t>101-1-805</t>
  </si>
  <si>
    <t>Montáž spádové izolace na zhlaví atiky šířky do 500 mm lepené asfaltem zplna</t>
  </si>
  <si>
    <t>101-1-806</t>
  </si>
  <si>
    <t>klín izolační z XPS spádový</t>
  </si>
  <si>
    <t>101-1-807</t>
  </si>
  <si>
    <t>Odstranění tepelné izolace dilatační vrsty prostupů vpustí, ventilačních komínků nebo antén</t>
  </si>
  <si>
    <t>101-1-808</t>
  </si>
  <si>
    <t>Montáž izolace tepelné střech plochých kladené volně 1 vrstva rohoží, pásů, dílců, desek</t>
  </si>
  <si>
    <t>101-1-809</t>
  </si>
  <si>
    <t>deska EPS 100 do plochých střech a podlah λ=0,037 tl 150mm</t>
  </si>
  <si>
    <t>101-1-810</t>
  </si>
  <si>
    <t>Přikotvení tepelné izolace šrouby do betonu pro izolaci tl přes 240 mm</t>
  </si>
  <si>
    <t>101-1-811</t>
  </si>
  <si>
    <t>Montáž izolace tepelné střech plochých kladené volně, spádová vrstva</t>
  </si>
  <si>
    <t>101-1-812</t>
  </si>
  <si>
    <t>klín izolační z pěnového polystyrenu EPS 100 spádový</t>
  </si>
  <si>
    <t>101-1-813</t>
  </si>
  <si>
    <t>101-1-814</t>
  </si>
  <si>
    <t>Montáž izolace tepelné protipožární ucpávkou</t>
  </si>
  <si>
    <t>101-1-815</t>
  </si>
  <si>
    <t>ucpávka protipožární pro prostupy elektro</t>
  </si>
  <si>
    <t>101-1-816</t>
  </si>
  <si>
    <t>ucpávka protipožární pro prostupy ZTI</t>
  </si>
  <si>
    <t>101-1-817</t>
  </si>
  <si>
    <t>ucpávka protipožární pro prostupy VZT</t>
  </si>
  <si>
    <t>101-1-818</t>
  </si>
  <si>
    <t>Přesun hmot tonážní pro izolace tepelné v objektech v do 12 m</t>
  </si>
  <si>
    <t>101-1-9</t>
  </si>
  <si>
    <t>Zdravotechnika - vnitřní kanalizace</t>
  </si>
  <si>
    <t>101-1-901</t>
  </si>
  <si>
    <t>Demontáž vpustí střešních DN 125</t>
  </si>
  <si>
    <t>101-1-10</t>
  </si>
  <si>
    <t>Vzduchotechnika</t>
  </si>
  <si>
    <t>101-1-1001</t>
  </si>
  <si>
    <r>
      <t>Demontáž protidešťové žaluzie z potrubí čtyřhranného do průžezu 0,150 m</t>
    </r>
    <r>
      <rPr>
        <vertAlign val="superscript"/>
        <sz val="10"/>
        <color theme="1"/>
        <rFont val="Calibri"/>
        <family val="2"/>
        <charset val="238"/>
        <scheme val="minor"/>
      </rPr>
      <t>2</t>
    </r>
  </si>
  <si>
    <t>101-1-11</t>
  </si>
  <si>
    <t>Konstrukce tesařské</t>
  </si>
  <si>
    <t>101-1-1101</t>
  </si>
  <si>
    <t>Konstrukční a vyrovnávací vrstva pod klempířské prvky (atiky) z desek dřevoštěpkových tl. 25 mm</t>
  </si>
  <si>
    <t>101-1-1102</t>
  </si>
  <si>
    <t>Montáž obednění prostupů a otvorů deskami, průměru do 300x400</t>
  </si>
  <si>
    <t>101-1-1103</t>
  </si>
  <si>
    <t>box cementotřískový tl. 20 mm, rozměr 300x300, viz OV09</t>
  </si>
  <si>
    <t>101-1-1104</t>
  </si>
  <si>
    <t>box cementotřískový tl. 20 mm, vnitřní rozmšr 410x160</t>
  </si>
  <si>
    <t>101-1-1105</t>
  </si>
  <si>
    <t>Demontáž záklopů stropů z desek tvrdých</t>
  </si>
  <si>
    <t>101-1-1106</t>
  </si>
  <si>
    <t>Demontáž stropních trámů z hraněného řeziva průřezové plochy do 144 cm2</t>
  </si>
  <si>
    <t>101-1-12</t>
  </si>
  <si>
    <t>Konstrukce suché výstavby</t>
  </si>
  <si>
    <t>101-1-1201</t>
  </si>
  <si>
    <t>SDK příčka tl 100 mm profil CW+UW 75 desky 1xDF 12,5 TI 60 mm EI 45 Rw 49 dB</t>
  </si>
  <si>
    <t>101-1-1202</t>
  </si>
  <si>
    <t>SDK příčka tl 100 mm profil CW+UW 75 desky 1x akustické 12,5 TI 60 mm EI 45 Rw 50 dB</t>
  </si>
  <si>
    <t>101-1-1203</t>
  </si>
  <si>
    <t>SDK příčka tl 100 mm profil CW+UW 50 desky 2xA 12,5 TI 40 mm EI 60 Rw 51 dB</t>
  </si>
  <si>
    <t>101-1-1204</t>
  </si>
  <si>
    <t>Demontáž SDK příčky s jednoduchou ocelovou nosnou konstrukcí opláštění dvojité</t>
  </si>
  <si>
    <t>101-1-1205</t>
  </si>
  <si>
    <t>SDK příčka instalační tl 155 mm zdvojený profil CW+UW 50 desky 2xH2 12,5 TI 50 mm EI 60 Rw 54 dB</t>
  </si>
  <si>
    <t>101-1-1206</t>
  </si>
  <si>
    <t>SDK příčka instalační tl 205 mm zdvojený profil CW+UW 75 desky 2xH2 12,5 TI 60 mm EI 60 Rw 54 dB</t>
  </si>
  <si>
    <t>101-1-1207</t>
  </si>
  <si>
    <t>SDK příčka instalační tl 270 mm zdvojený profil CW+UW 75 desky 2xH2 12,5 TI 60 mm EI 60 Rw 54 dB</t>
  </si>
  <si>
    <t>101-1-1208</t>
  </si>
  <si>
    <t>SDK stěna předsazená tl 112,5 mm profil CW+UW 100 deska 1xH2 12,5 TI 40 mm 40 kg/m3 EI 30</t>
  </si>
  <si>
    <t>101-1-1209</t>
  </si>
  <si>
    <t>Demontáž SDK předsazené/šachtové stěny s jednoduchou nosnou kcí opláštění jednoduché</t>
  </si>
  <si>
    <t>101-1-1210</t>
  </si>
  <si>
    <t>SDK stěna šachtová tl 100 mm profil CW+UW 75 desky 2xDFH2 12,5 bez TI EI 30</t>
  </si>
  <si>
    <t>101-1-1211</t>
  </si>
  <si>
    <t>SDK podhled deska 1xA 12,5 bez TI jednovrstvá spodní kce profil CD+UD</t>
  </si>
  <si>
    <t>101-1-1212</t>
  </si>
  <si>
    <t>SDK podhled deska 1xH2 12,5 bez TI jednovrstvá spodní kce profil CD+UD</t>
  </si>
  <si>
    <t>101-1-1213</t>
  </si>
  <si>
    <t>SDK podhled napojení na jiný druh podhledu</t>
  </si>
  <si>
    <t>101-1-1214</t>
  </si>
  <si>
    <t>SDK podhled - čelo pro kazetové podhledy (F lišta) tl 12,5 mm</t>
  </si>
  <si>
    <t>101-1-1215</t>
  </si>
  <si>
    <t>lamela dřevěná zvukově a tepelně izolační tl 20mm</t>
  </si>
  <si>
    <t>101-1-1216</t>
  </si>
  <si>
    <t>deska SDK akustická bezesparé podhledy tl 12,5mm</t>
  </si>
  <si>
    <t>101-1-1217</t>
  </si>
  <si>
    <t>Demontáž SDK podhledu s dvouvrstvou nosnou kcí z ocelových profilů opláštění jednoduché</t>
  </si>
  <si>
    <t>101-1-1218</t>
  </si>
  <si>
    <t>Montáž revizních dvířek SDK kcí vel. 300x300 mm</t>
  </si>
  <si>
    <t>101-1-1219</t>
  </si>
  <si>
    <t>dvířka revizní s automatickým zámkem 200x300mm, viz OV18</t>
  </si>
  <si>
    <t>101-1-1220</t>
  </si>
  <si>
    <t>Montáž revizních dvířek SDK kcí vel. 400x400 mm</t>
  </si>
  <si>
    <t>101-1-1221</t>
  </si>
  <si>
    <t>dvířka revizní s automatickým zámkem 400x400mm, viz OV19</t>
  </si>
  <si>
    <t>101-1-1222</t>
  </si>
  <si>
    <t>Montáž úchytu pro umyvadlo v SDK kci</t>
  </si>
  <si>
    <t>101-1-1223</t>
  </si>
  <si>
    <t>konstrukce pro uchycení umyvadla s nástěnnými bateriemi osová rozteč CW profilů 450-625mm</t>
  </si>
  <si>
    <t>101-1-1224</t>
  </si>
  <si>
    <t>Montáž úchytu pro WC v SDK kci</t>
  </si>
  <si>
    <t>101-1-1225</t>
  </si>
  <si>
    <t>konstrukce pro uchycení WC osová rozteč CW profilů 450-625mm</t>
  </si>
  <si>
    <t>101-1-1226</t>
  </si>
  <si>
    <t>Montáž minerálního podhledu s vyjímatelnými panely vel. do 0,36 m2 na zavěšený polozapuštěný rošt</t>
  </si>
  <si>
    <t>101-1-1227</t>
  </si>
  <si>
    <t>panel akustický polozapuštený rošt bílá rastr š.15 tl 20mm</t>
  </si>
  <si>
    <t>101-1-1228</t>
  </si>
  <si>
    <t>Přesun hmot tonážní pro sádrokartonové konstrukce v objektech v do 12 m</t>
  </si>
  <si>
    <t>101-1-13</t>
  </si>
  <si>
    <t>Konstrukce klempířské</t>
  </si>
  <si>
    <t>101-1-1301</t>
  </si>
  <si>
    <t>Demontáž oplechování horních ploch zdí a nadezdívek do suti</t>
  </si>
  <si>
    <t>101-1-1302</t>
  </si>
  <si>
    <t>Demontáž oplechování parapetů do suti</t>
  </si>
  <si>
    <t>101-1-1303</t>
  </si>
  <si>
    <t>Demontáž lemování střešních prostupů do suti</t>
  </si>
  <si>
    <t>101-1-1304</t>
  </si>
  <si>
    <t>Demontáž mezistřešního nebo zaatikového žlabu do suti</t>
  </si>
  <si>
    <t>101-1-1305</t>
  </si>
  <si>
    <t>Oplechování horních ploch a atik bez rohů z Pz s povrch úpravou mechanicky kotvené rš 280+130+100+100 mm</t>
  </si>
  <si>
    <t>101-1-1306</t>
  </si>
  <si>
    <t>Oplechování parapetů rovných mechanicky kotvené z Al plechu rš 500 mm</t>
  </si>
  <si>
    <t>101-1-1307</t>
  </si>
  <si>
    <t>Příplatek za zvýšenou pracnost oplechování rohů parapetů rovných z Al plechu rš přes 400 mm</t>
  </si>
  <si>
    <t>101-1-1308</t>
  </si>
  <si>
    <t>Oplechování římsy rovné mechanicky kotvené z Al plechu rš 330 mm</t>
  </si>
  <si>
    <t>101-1-1309</t>
  </si>
  <si>
    <t>Příplatek k cenám rovné římsy z AL plechu za zvýšenou pracnost provedení rohu nebo koutu rš do 400 mm</t>
  </si>
  <si>
    <t>101-1-1310</t>
  </si>
  <si>
    <t>Lemování trub, konzol,držáků z Pz s povrch úpravou střech s krytinou skládanou D do 300 mm</t>
  </si>
  <si>
    <t>101-1-1311</t>
  </si>
  <si>
    <t>Lemování trub, konzol nebo držáků z Al plechu střech s krytinou skládanou průměru do 300 mm</t>
  </si>
  <si>
    <t>101-1-1312</t>
  </si>
  <si>
    <t>Přesun hmot tonážní pro konstrukce klempířské v objektech v do 12 m</t>
  </si>
  <si>
    <t>101-1-14</t>
  </si>
  <si>
    <t>Konstrukce truhlářské</t>
  </si>
  <si>
    <t>101-1-1401</t>
  </si>
  <si>
    <t>Montáž dřevěných oken plochy přes 1 m2 vertikálně posuvných s horním dílem s protizávažím</t>
  </si>
  <si>
    <t>101-1-1402</t>
  </si>
  <si>
    <t>okno dřevěné podávací výsuvné vnitřní 1500x400+400, včetně kování,  viz OV05</t>
  </si>
  <si>
    <t>101-1-1403</t>
  </si>
  <si>
    <t>D+M dřevěné, otočné, plné 700x2100; dýha dle architekta; ocelová zárubeň určena pro přímé zazdívání zdiva, součástí dodávky je TPE-těsnění a  tři dveřní závěsy; doplňky a kování dle tabulky dveří; viz kód D301</t>
  </si>
  <si>
    <t>101-1-1404</t>
  </si>
  <si>
    <t>D+M dřevěné, otočné, plné 700x2100; dýha dle architekta; ocelová zárubeň určena pro přímé zazdívání zdiva, součástí dodávky je TPE-těsnění a  tři dveřní závěsy; doplňky a kování dle tabulky dveří; viz kód D302</t>
  </si>
  <si>
    <t>101-1-1405</t>
  </si>
  <si>
    <t>D+M dřevěné, otočné, plné 700x2100; dýha dle architekta; ocelová zárubeň určena pro sádrokartonové příčky, součástí dodávky TPE-těsnění a tři dveřní závěsy ; doplňky a kování dle tabulky dveří; viz kód D303</t>
  </si>
  <si>
    <t>101-1-1406</t>
  </si>
  <si>
    <t>D+M dřevěné, otočné, plné 700x2100; dýha dle architekta; ocelová zárubeň určena pro sádrokartonové příčky, součástí dodávky TPE-těsnění a tři dveřní závěsy ; doplňky a kování dle tabulky dveří; viz kód D304</t>
  </si>
  <si>
    <t>101-1-1407</t>
  </si>
  <si>
    <t>D+M dřevěné, otočné, plné 700x2100; dýha dle architekta; ocelová zárubeň určena pro sádrokartonové příčky, součástí dodávky TPE-těsnění a tři dveřní závěsy ; doplňky a kování dle tabulky dveří; viz kód D305</t>
  </si>
  <si>
    <t>101-1-1408</t>
  </si>
  <si>
    <t>D+M dřevěné, otočné, plné 700x2100; dýha dle architekta; ocelová zárubeň určena pro přímé zazdívání zdiva, součástí dodávky je TPE-těsnění a  tři dveřní závěsy; doplňky a kování dle tabulky dveří; viz kód D306</t>
  </si>
  <si>
    <t>101-1-1409</t>
  </si>
  <si>
    <t>D+M dřevěné, otočné, částečně prosklené 800x2100; dýha dle architekta; zárubeň dřevěná obložková; doplňky a kování dle tabulky dveří; viz kód D307</t>
  </si>
  <si>
    <t>101-1-1410</t>
  </si>
  <si>
    <t>D+M dřevěné, posuvné do pouzdra 800x2100; dýha dle architekta; dveřní pouzdro do SdK příčky pro posuvné dveře s obložkovou zárubní; doplňky a kování dle tabulky dveří; viz kód D308</t>
  </si>
  <si>
    <t>101-1-1411</t>
  </si>
  <si>
    <t>D+M dřevěné, otočné, částečně prosklené 800x2100; dýha dle architekta; zárubeň dřevěná obložková; doplňky a kování dle tabulky dveří; viz kód D309</t>
  </si>
  <si>
    <t>101-1-1412</t>
  </si>
  <si>
    <t>D+M celoprosklené, otočné, dvoukřídlé s PO 1300 (800+500)x2200; sklo čiré, rám RAL 9006; zárubeň ocelová s PO EI 15; doplňky a kování dle tabulky dveří; viz kód D310</t>
  </si>
  <si>
    <t>101-1-1413</t>
  </si>
  <si>
    <t>D+M celoprosklené, otočné, dvoukřídlé s PO 1300 (800+500)x2200; sklo čiré, rám RAL 9007; zárubeň ocelová s PO EI 15; doplňky a kování dle tabulky dveří; viz kód D311</t>
  </si>
  <si>
    <t>101-1-1414</t>
  </si>
  <si>
    <t>D+M dřevěné, otočné, částečně prosklené 800x2100; dýha dle architekta; zárubeň dřevěná obložková; doplňky a kování dle tabulky dveří; viz kód D312</t>
  </si>
  <si>
    <t>101-1-1415</t>
  </si>
  <si>
    <t>D+M dřevěné, otočné, částečně prosklené 800x2100; dýha dle architekta; zárubeň dřevěná obložková; doplňky a kování dle tabulky dveří; viz kód D313</t>
  </si>
  <si>
    <t>101-1-1416</t>
  </si>
  <si>
    <t>D+M dřevěné, otočné, částečně prosklené 800x2100; dýha dle architekta; zárubeň dřevěná obložková; doplňky a kování dle tabulky dveří; viz kód D314</t>
  </si>
  <si>
    <t>101-1-1417</t>
  </si>
  <si>
    <t>D+M dřevěné, otočné, plné, dvoukřídlé s PO 1250 (800+450)x2200; dýha dle architekta; zárubeň ocelová s PO EW 15; doplňky a kování dle tabulky dveří; viz kód D315</t>
  </si>
  <si>
    <t>101-1-1418</t>
  </si>
  <si>
    <t>D+M dřevěné, otočné, plné 800x2100; dýha dle architekta; zárubeň dřevěná obložková; doplňky a kování dle tabulky dveří; viz kód D316</t>
  </si>
  <si>
    <t>101-1-1419</t>
  </si>
  <si>
    <t>D+M dřevěné, otočné, plné 800x2100; dýha dle architekta; zárubeň dřevěná obložková; doplňky a kování dle tabulky dveří; viz kód D317</t>
  </si>
  <si>
    <t>101-1-1420</t>
  </si>
  <si>
    <t>Přesun hmot tonážní pro konstrukce truhlářské v objektech v do 12 m</t>
  </si>
  <si>
    <t>101-1-15</t>
  </si>
  <si>
    <t>Konstrukce zámečnické</t>
  </si>
  <si>
    <t>101-1-1501</t>
  </si>
  <si>
    <t>Montáž přestavitelné příčky rámové v do 3 m modulu celoproskleného</t>
  </si>
  <si>
    <t>101-1-1502</t>
  </si>
  <si>
    <t>příčka rámová celoprosklená (2x zasklená ESG 10mm) šířka modulu 1m, výška do 3 m, meziskelní žaluzie, viz tabulka  prosklenných stěn</t>
  </si>
  <si>
    <t>101-1-1503</t>
  </si>
  <si>
    <t>modul dveřní pro prosklennou příčku, dveře jednokřídlé posuvné 1200x2080, celoprosklené v Al rámu, s meziskelní žaluzií, viz tabulka prosklenných stěn</t>
  </si>
  <si>
    <t>101-1-1504</t>
  </si>
  <si>
    <t>příčka rámová celoprosklená (2x zasklená ESG 10mm) šířka modulu 1m, výška do 3 m, meziskelní žaluzie, viz tabulka prosklenných stěn</t>
  </si>
  <si>
    <t>101-1-1505</t>
  </si>
  <si>
    <t>modul dveřní pro prosklennou příčku, dveře jednokřídlé celoprosklené v Al rámu, 800x2100, s meziskelní žaluzií, viz tabulka prosklenných stěn</t>
  </si>
  <si>
    <t>101-1-1506</t>
  </si>
  <si>
    <t>101-1-1507</t>
  </si>
  <si>
    <t>modul dveřní pro prosklennou příčku, dveře jednokřídlé posuvné celoprosklené v Al rámu, 1200x2080, s meziskelní žaluzií, viz tabulka prosklenných stěn</t>
  </si>
  <si>
    <t>101-1-1508</t>
  </si>
  <si>
    <t>101-1-1509</t>
  </si>
  <si>
    <t>101-1-1510</t>
  </si>
  <si>
    <t>101-1-1511</t>
  </si>
  <si>
    <t>Montáž přestavitelné příčky rámové v do 3 m modulu celoproskleného protipožárního</t>
  </si>
  <si>
    <t>101-1-1512</t>
  </si>
  <si>
    <t>modul dveřní pro příčku, dveře dvoukřídlé celoprosklené v Al rámu, protipožární EI15 DP3</t>
  </si>
  <si>
    <t>101-1-1513</t>
  </si>
  <si>
    <t>příčka interiérová protipožární rámová celoprosklená, š. modulu 1,2 m, v. do 3 m, tl. 100 mm</t>
  </si>
  <si>
    <t>101-1-1514</t>
  </si>
  <si>
    <t>Montáž mobilní příčky prosklenné v do 3 m</t>
  </si>
  <si>
    <t>101-1-1515</t>
  </si>
  <si>
    <t>příčka mobilní, prosklenný modul - neprůhledné zasklení, šířka 0,4 - 1 m, výška do 3 m, tl. 100 mm, 39 db, viz tabulka prosklenných stěn</t>
  </si>
  <si>
    <t>101-1-1516</t>
  </si>
  <si>
    <t>Příplatek k cenám za osazení a seřízení dveří jednokřídlových u přestavitelných a mobilních příček</t>
  </si>
  <si>
    <t>101-1-1517</t>
  </si>
  <si>
    <t>Příplatek k cenám za osazení a seřízení dveří dvoukřídlových u přestavitelných a mobilních příček</t>
  </si>
  <si>
    <t>101-1-1518</t>
  </si>
  <si>
    <t>Demontáž zábradlí schodišťového nerozebíratelného hmotnosti 1m zábradlí do 20 kg</t>
  </si>
  <si>
    <t>101-1-1519</t>
  </si>
  <si>
    <t>Montáž zábradlí rovného madla z trubek nebo tenkostěnných profilů šroubovaného</t>
  </si>
  <si>
    <t>101-1-1520</t>
  </si>
  <si>
    <t>zábradlí předokenní - trubka 50x3 nerez viz OV01</t>
  </si>
  <si>
    <t>101-1-1521</t>
  </si>
  <si>
    <t>Montáž zábradlí schodišťového hmotnosti do 25 kg z trubek do zdi</t>
  </si>
  <si>
    <t>101-1-1522</t>
  </si>
  <si>
    <t>ocelové zábradlí, svislé sloupky 30x30x1,5, viz Z01</t>
  </si>
  <si>
    <t>101-1-1523</t>
  </si>
  <si>
    <t>Nosná konstrukce pro zdvojené podlahy s lehkým provozem modulu 600x600mm z kovových rektifikačných stojek výšky přes 100 do 150 mm</t>
  </si>
  <si>
    <t>101-1-1524</t>
  </si>
  <si>
    <t>Montáž desek zdvojených podlah rozměru 600 x 600 mm</t>
  </si>
  <si>
    <t>101-1-1525</t>
  </si>
  <si>
    <t>deska kalciumsulfátová pro zdvojené podlahy spoj pero drážka bez povrchu tl 30mm, s plastovými ochrannými hranami</t>
  </si>
  <si>
    <t>101-1-1526</t>
  </si>
  <si>
    <t>deska kalciumsulfátová pro zdvojené podlahy spoj pero drážka bez povrchu tl 40mm s plastovými ochrannými hranami</t>
  </si>
  <si>
    <t>101-1-1527</t>
  </si>
  <si>
    <t>Přiřezání dřevotřískových nebo kalciumsulfátových desek zdvojených podlah</t>
  </si>
  <si>
    <t>101-1-1528</t>
  </si>
  <si>
    <t>Montáž atypických zámečnických konstrukcí hmotnosti do 10 kg</t>
  </si>
  <si>
    <t>kg</t>
  </si>
  <si>
    <t>101-1-1529</t>
  </si>
  <si>
    <t>přístroj hasicí ruční práškový PG 6 LE</t>
  </si>
  <si>
    <t>101-1-1530</t>
  </si>
  <si>
    <t>Přesun hmot tonážní pro zámečnické konstrukce v objektech v do 12 m</t>
  </si>
  <si>
    <t>101-1-16</t>
  </si>
  <si>
    <t>Podlahy z dlaždic</t>
  </si>
  <si>
    <t>101-1-1601</t>
  </si>
  <si>
    <t>Vysátí podkladu před pokládkou dlažby</t>
  </si>
  <si>
    <t>101-1-1602</t>
  </si>
  <si>
    <t>Nátěr penetrační na podlahu</t>
  </si>
  <si>
    <t>101-1-1603</t>
  </si>
  <si>
    <t>Samonivelační stěrka podlah pevnosti 20 MPa tl 3 mm</t>
  </si>
  <si>
    <t>101-1-1604</t>
  </si>
  <si>
    <t>Demontáž soklíků z dlaždic keramických lepených rovných</t>
  </si>
  <si>
    <t>101-1-1605</t>
  </si>
  <si>
    <t>Montáž soklů z dlaždic keramických rovných flexibilní lepidlo v do 90 mm</t>
  </si>
  <si>
    <t>101-1-1606</t>
  </si>
  <si>
    <t>sokl-dlažba keramická slinutá hladká do interiéru i exteriéru 330x80mm</t>
  </si>
  <si>
    <t>101-1-1607</t>
  </si>
  <si>
    <t>Demontáž podlah z dlaždic keramických lepených</t>
  </si>
  <si>
    <t>101-1-1608</t>
  </si>
  <si>
    <r>
      <t>Montáž podlah keramických hladkých lepených flexibilním lepidlem do 12 ks/ m</t>
    </r>
    <r>
      <rPr>
        <vertAlign val="superscript"/>
        <sz val="10"/>
        <color theme="1"/>
        <rFont val="Calibri"/>
        <family val="2"/>
        <charset val="238"/>
        <scheme val="minor"/>
      </rPr>
      <t>2</t>
    </r>
  </si>
  <si>
    <t>101-1-1609</t>
  </si>
  <si>
    <t>dlažba keramická hutná hladká do interiéru přes 9 do 12 ks/m2</t>
  </si>
  <si>
    <t>101-1-1610</t>
  </si>
  <si>
    <r>
      <t>Montáž podlah keramických pro mechanické zatížení hladkých lepených flexibilním lepidlem do 12 ks/m</t>
    </r>
    <r>
      <rPr>
        <vertAlign val="superscript"/>
        <sz val="10"/>
        <color theme="1"/>
        <rFont val="Calibri"/>
        <family val="2"/>
        <charset val="238"/>
        <scheme val="minor"/>
      </rPr>
      <t>2</t>
    </r>
  </si>
  <si>
    <t>101-1-1611</t>
  </si>
  <si>
    <r>
      <t>dlažba keramická slinutá hladká do interiéru i exteriéru pro vysoké mechanické namáhání přes 9 do 12ks/m</t>
    </r>
    <r>
      <rPr>
        <vertAlign val="superscript"/>
        <sz val="10"/>
        <color theme="1"/>
        <rFont val="Calibri"/>
        <family val="2"/>
        <charset val="238"/>
        <scheme val="minor"/>
      </rPr>
      <t>2</t>
    </r>
  </si>
  <si>
    <t>101-1-1612</t>
  </si>
  <si>
    <t>Izolace pod dlažbu nátěrem nebo stěrkou ve dvou vrstvách</t>
  </si>
  <si>
    <t>101-1-1613</t>
  </si>
  <si>
    <t>Přesun hmot tonážní pro podlahy z dlaždic v objektech v do 12 m</t>
  </si>
  <si>
    <t>101-1-17</t>
  </si>
  <si>
    <t>Podlahy povlakové</t>
  </si>
  <si>
    <t>101-1-1701</t>
  </si>
  <si>
    <t>Vysátí podkladu povlakových podlah</t>
  </si>
  <si>
    <t>101-1-1702</t>
  </si>
  <si>
    <t>Vodou ředitelná penetrace savého podkladu povlakových podlah ředěná v poměru 1:3</t>
  </si>
  <si>
    <t>101-1-1703</t>
  </si>
  <si>
    <t>Demontáž lepených povlakových podlah bez podložky ručně</t>
  </si>
  <si>
    <t>101-1-1704</t>
  </si>
  <si>
    <t>Lepení textilních čtverců</t>
  </si>
  <si>
    <t>101-1-1705</t>
  </si>
  <si>
    <t>koberec 600x600mm, strukturovaná smyčka, vlákno 100% PA, hm 580g/m2, zátěž 33, útlum 27dB, hořlavost Bfl S1, záda bitumen</t>
  </si>
  <si>
    <t>101-1-1706</t>
  </si>
  <si>
    <t>Lepení čtverců z PVC standardním lepidlem</t>
  </si>
  <si>
    <t>101-1-1707</t>
  </si>
  <si>
    <t>PVC homogenní zátěžová tl 2,00 mm, čtverce 600x600, úprava PUR, třída zátěže 34/43, hmotnost 3200g/m2, hořlavost Bfl S1,</t>
  </si>
  <si>
    <t>101-1-1708</t>
  </si>
  <si>
    <t>Lepení elektrostaticky vodivých čtverců z PVC standardním lepidlem</t>
  </si>
  <si>
    <t>101-1-1709</t>
  </si>
  <si>
    <t>PVC homogenní antistatická neválcovaná tl 2,00mm, čtverce 600x600mm, R 1-100MΩ, rozměrová stálost 0,05%, otlak do 0,035mm</t>
  </si>
  <si>
    <t>101-1-1710</t>
  </si>
  <si>
    <t>Odstranění soklíků a lišt pryžových nebo plastových</t>
  </si>
  <si>
    <t>101-1-1711</t>
  </si>
  <si>
    <t>Montáž obvodových lišt lepením</t>
  </si>
  <si>
    <t>101-1-1712</t>
  </si>
  <si>
    <t>lišta soklová PVC 18x80mm</t>
  </si>
  <si>
    <t>101-1-1713</t>
  </si>
  <si>
    <t>Přesun hmot tonážní pro podlahy povlakové v objektech v do 12 m</t>
  </si>
  <si>
    <t>101-1-18</t>
  </si>
  <si>
    <t>Dokončovací práce - obklady</t>
  </si>
  <si>
    <t>101-1-1801</t>
  </si>
  <si>
    <t>Ometení (oprášení) stěny při přípravě podkladu</t>
  </si>
  <si>
    <t>101-1-1802</t>
  </si>
  <si>
    <t>Nátěr penetrační na stěnu</t>
  </si>
  <si>
    <t>101-1-1803</t>
  </si>
  <si>
    <t>Izolace pod obklad nátěrem nebo stěrkou ve dvou vrstvách</t>
  </si>
  <si>
    <t>101-1-1804</t>
  </si>
  <si>
    <t>Demontáž obkladů z obkladaček keramických lepených</t>
  </si>
  <si>
    <t>101-1-1805</t>
  </si>
  <si>
    <t>Montáž obkladů vnitřních z mozaiky 500x500 mm lepených flexibilním lepidlem</t>
  </si>
  <si>
    <t>101-1-1806</t>
  </si>
  <si>
    <t>dlažba mozaiková slinutá 50x50mm barevná 11ks/m2</t>
  </si>
  <si>
    <t>101-1-1807</t>
  </si>
  <si>
    <t>Přesun hmot tonážní pro obklady keramické v objektech v do 12 m</t>
  </si>
  <si>
    <t>101-1-19</t>
  </si>
  <si>
    <t>Dokončovací práce - nátěry</t>
  </si>
  <si>
    <t>101-1-1901</t>
  </si>
  <si>
    <t>Ometení zámečnických konstrukcí</t>
  </si>
  <si>
    <t>101-1-1902</t>
  </si>
  <si>
    <t>Základní jednonásobný syntetický nátěr zámečnických konstrukcí</t>
  </si>
  <si>
    <t>101-1-1903</t>
  </si>
  <si>
    <t>Krycí jednonásobný syntetický standardní nátěr zámečnických konstrukcí</t>
  </si>
  <si>
    <t>101-1-1904</t>
  </si>
  <si>
    <t>Ometení omítek před provedením nátěru</t>
  </si>
  <si>
    <t>101-1-1905</t>
  </si>
  <si>
    <t>Penetrační syntetický nátěr hladkých, tenkovrstvých zrnitých a štukových omítek</t>
  </si>
  <si>
    <t>101-1-1906</t>
  </si>
  <si>
    <t>Příprava podlah před provedením nášlapných vrstev, očištění, vyrovnání, penetrace</t>
  </si>
  <si>
    <t>101-1-20</t>
  </si>
  <si>
    <t>Dokončovací práce - malby a tapety</t>
  </si>
  <si>
    <t>101-1-2001</t>
  </si>
  <si>
    <t>Omytí podkladu v místnostech výšky do 3,80 m</t>
  </si>
  <si>
    <t>101-1-2002</t>
  </si>
  <si>
    <t>Oškrabání malby v mísnostech výšky do 3,80 m</t>
  </si>
  <si>
    <t>101-1-2003</t>
  </si>
  <si>
    <t>Zakrytí vnitřních ploch stěn v místnostech výšky do 3,80 m</t>
  </si>
  <si>
    <t>101-1-2004</t>
  </si>
  <si>
    <t>fólie pro malířské potřeby zakrývací tl 25µ 4x5m</t>
  </si>
  <si>
    <t>101-1-2005</t>
  </si>
  <si>
    <t>Základní akrylátová jednonásobná penetrace podkladu v místnostech výšky do 3,80m</t>
  </si>
  <si>
    <t>101-1-2006</t>
  </si>
  <si>
    <t>Dvojnásobné bílé malby ze směsí za mokra výborně otěruvzdorných v místnostech výšky do 3,80 m</t>
  </si>
  <si>
    <t>101-1-2007</t>
  </si>
  <si>
    <t>Dvojnásobné bílé malby ze směsí za sucha dobře otěruvzdorných v místnostech do 3,80 m</t>
  </si>
  <si>
    <t>101-1-21</t>
  </si>
  <si>
    <t>Dokončovací práce - čalounické úpravy</t>
  </si>
  <si>
    <t>101-1-2101</t>
  </si>
  <si>
    <t>Montáž lamelové žaluzie venkovní pro okna dřevěná</t>
  </si>
  <si>
    <t>101-1-2102</t>
  </si>
  <si>
    <t>žaluzie vnější lamelová elektricky ovládaná oken rozměru do 1680x1950mm, viz OV02</t>
  </si>
  <si>
    <t>101-1-2103</t>
  </si>
  <si>
    <t>žaluzie vnější lamelová elektricky ovládaná oken rozměru do 1380x1050mm, viz OV03</t>
  </si>
  <si>
    <t>101-1-2104</t>
  </si>
  <si>
    <t>žaluzie vnější lamelová elektricky ovládaná střešních oken rozměru do 740x1950mm, viz OV04</t>
  </si>
  <si>
    <t>101-1-2105</t>
  </si>
  <si>
    <t>žaluzie vnější lamelová elektricky ovládaná střešních oken rozměru do 1680x750mm, viz OV08</t>
  </si>
  <si>
    <t>101-1-2106</t>
  </si>
  <si>
    <t>Montáž systémových boxů pro žaluzie vnější</t>
  </si>
  <si>
    <t>101-1-2107</t>
  </si>
  <si>
    <t>systémový box žaluziový dl 1680mm, viz OV01</t>
  </si>
  <si>
    <t>101-1-2108</t>
  </si>
  <si>
    <t>systémový box žaluziový dl. 1380, viz OV03</t>
  </si>
  <si>
    <t>101-1-2109</t>
  </si>
  <si>
    <t>systémový box žaluziový dl 740mm, viz OV04</t>
  </si>
  <si>
    <t>101-1-2110</t>
  </si>
  <si>
    <t>systémový box žaluziový dl 1680mm, viz OV08</t>
  </si>
  <si>
    <t>101-1-2111</t>
  </si>
  <si>
    <t>Přesun hmot tonážní pro čalounické úpravy v objektech v do 12 m</t>
  </si>
  <si>
    <t>SO 101.2 - Objekt energodispečinku</t>
  </si>
  <si>
    <t>101-2-0</t>
  </si>
  <si>
    <t>101-2-001</t>
  </si>
  <si>
    <t>101-2-002</t>
  </si>
  <si>
    <t>101-2-003</t>
  </si>
  <si>
    <t>101-2-004</t>
  </si>
  <si>
    <t>101-2-1</t>
  </si>
  <si>
    <t>Zemní práce</t>
  </si>
  <si>
    <t>101-2-101</t>
  </si>
  <si>
    <t>Hloubení rýh š do 2000 mm v hornině tř. 1 a 2 objemu do 100 m3</t>
  </si>
  <si>
    <t>101-2-102</t>
  </si>
  <si>
    <t>Vodorovné přemístění do 10000 m výkopku/sypaniny z horniny tř. 1 až 4</t>
  </si>
  <si>
    <t>101-2-103</t>
  </si>
  <si>
    <t>Uložení sypaniny na skládky</t>
  </si>
  <si>
    <t>101-2-104</t>
  </si>
  <si>
    <t>Poplatek za uložení stavebního odpadu - zeminy a kameniva na skládce</t>
  </si>
  <si>
    <t>101-2-105</t>
  </si>
  <si>
    <t>Obsypání potrubí ručně sypaninou bez prohození sítem, uloženou do 3 m</t>
  </si>
  <si>
    <t>101-2-106</t>
  </si>
  <si>
    <t>štěrkopísek netříděný zásypový</t>
  </si>
  <si>
    <t>101-2-2</t>
  </si>
  <si>
    <t>101-2-201</t>
  </si>
  <si>
    <t>Zazdívka otvorů pl do 4 m2 ve zdivu nadzákladovém cihlami pálenými na MVC</t>
  </si>
  <si>
    <t>101-2-3</t>
  </si>
  <si>
    <t>101-2-301</t>
  </si>
  <si>
    <t>Mazanina tl do 80 mm z betonu prostého bez zvýšených nároků na prostředí tř. C 12/15</t>
  </si>
  <si>
    <t>101-2-302</t>
  </si>
  <si>
    <t>Doplnění rýh v dosavadních mazaninách betonem prostým</t>
  </si>
  <si>
    <t>101-2-303</t>
  </si>
  <si>
    <t>Osazování protipožárních nebo protiplynových zárubní dveří jednokřídlových do 2,5 m2</t>
  </si>
  <si>
    <t>101-2-304</t>
  </si>
  <si>
    <t>zárubeň ocelová pro běžné zdění a porobeton 115 levá/pravá 900, protipožární</t>
  </si>
  <si>
    <t>101-2-4</t>
  </si>
  <si>
    <t>101-2-401</t>
  </si>
  <si>
    <t>101-2-402</t>
  </si>
  <si>
    <r>
      <t>Bourání podkladů pod dlažby nebo mazanin betonových nebo z litého asfaltu tl přes 100 mm pl do 4 m</t>
    </r>
    <r>
      <rPr>
        <vertAlign val="superscript"/>
        <sz val="10"/>
        <color theme="1"/>
        <rFont val="Calibri"/>
        <family val="2"/>
        <charset val="238"/>
        <scheme val="minor"/>
      </rPr>
      <t>2</t>
    </r>
  </si>
  <si>
    <t>101-2-403</t>
  </si>
  <si>
    <r>
      <t>Odstranění násypů pod podlahami tl do 200 mm pl přes 2 m</t>
    </r>
    <r>
      <rPr>
        <vertAlign val="superscript"/>
        <sz val="10"/>
        <color theme="1"/>
        <rFont val="Calibri"/>
        <family val="2"/>
        <charset val="238"/>
        <scheme val="minor"/>
      </rPr>
      <t>2</t>
    </r>
  </si>
  <si>
    <t>101-2-404</t>
  </si>
  <si>
    <t>101-2-405</t>
  </si>
  <si>
    <t>Vybourání otvorů v betonových příčkách a zdech pl do 0,25 m2 tl do 300 mm</t>
  </si>
  <si>
    <t>101-2-406</t>
  </si>
  <si>
    <t>Řezání stávajících betonových mazanin nevyztužených hl do 200 mm</t>
  </si>
  <si>
    <t>101-2-5</t>
  </si>
  <si>
    <t>101-2-501</t>
  </si>
  <si>
    <t>101-2-502</t>
  </si>
  <si>
    <t>101-2-503</t>
  </si>
  <si>
    <t>101-2-504</t>
  </si>
  <si>
    <t>101-2-6</t>
  </si>
  <si>
    <t>101-2-601</t>
  </si>
  <si>
    <t>Přesun hmot s omezením mechanizace pro budovy v do 6 m</t>
  </si>
  <si>
    <t>101-2-7</t>
  </si>
  <si>
    <t>101-2-701</t>
  </si>
  <si>
    <t>Montáž izolace tepelné protipožární ucpávkou, zapravení, vodotěsné utěsnění</t>
  </si>
  <si>
    <t>101-2-702</t>
  </si>
  <si>
    <t>ucpávka protipožární pro prostupy elektro viz OV11 a OV12</t>
  </si>
  <si>
    <t>101-2-703</t>
  </si>
  <si>
    <t>Přesun hmot tonážní pro izolace tepelné v objektech v do 6 m</t>
  </si>
  <si>
    <t>101-2-704</t>
  </si>
  <si>
    <t>Příplatek k přesunu hmot tonážní 713 prováděný bez použití mechanizace</t>
  </si>
  <si>
    <t>101-2-8</t>
  </si>
  <si>
    <t>101-2-801</t>
  </si>
  <si>
    <t>Montáž dveří protipožárního uzávěru jednokřídlového</t>
  </si>
  <si>
    <t>101-2-802</t>
  </si>
  <si>
    <t>dveře ocelové protipožární EW 15, 30, 45 D1 rohová zárubeň 1křídlé 900x1970mm</t>
  </si>
  <si>
    <t>101-2-803</t>
  </si>
  <si>
    <t>Montáž dveří - samozavírače hydraulického, kování panikového</t>
  </si>
  <si>
    <t>101-2-804</t>
  </si>
  <si>
    <t>samozavírač dveří hydraulický, panikové kování</t>
  </si>
  <si>
    <t>101-2-805</t>
  </si>
  <si>
    <t>Přesun hmot tonážní pro zámečnické konstrukce v objektech v do 6 m</t>
  </si>
  <si>
    <t>101-2-806</t>
  </si>
  <si>
    <t>Příplatek k přesunu hmot tonážní 767 prováděný bez použití mechanizace</t>
  </si>
  <si>
    <t>101-2-9</t>
  </si>
  <si>
    <t>101-2-901</t>
  </si>
  <si>
    <t>101-2-902</t>
  </si>
  <si>
    <t>101-2-903</t>
  </si>
  <si>
    <t>101-2-904</t>
  </si>
  <si>
    <r>
      <t>Montáž podlah keramických hladkých lepených flexibilním lepidlem do 22 ks/m</t>
    </r>
    <r>
      <rPr>
        <vertAlign val="superscript"/>
        <sz val="10"/>
        <color theme="1"/>
        <rFont val="Calibri"/>
        <family val="2"/>
        <charset val="238"/>
        <scheme val="minor"/>
      </rPr>
      <t>2</t>
    </r>
  </si>
  <si>
    <t>101-2-905</t>
  </si>
  <si>
    <t>dlažba keramická hutná hladká do interiéru</t>
  </si>
  <si>
    <t>101-2-906</t>
  </si>
  <si>
    <t>Přesun hmot tonážní pro podlahy z dlaždic v objektech v do 6 m</t>
  </si>
  <si>
    <t>101-2-907</t>
  </si>
  <si>
    <t>Příplatek k přesunu hmot tonážní 771 prováděný bez použití mechanizace</t>
  </si>
  <si>
    <t>101-2-10</t>
  </si>
  <si>
    <t>101-2-1001</t>
  </si>
  <si>
    <t>101-2-1002</t>
  </si>
  <si>
    <t>101-2-1003</t>
  </si>
  <si>
    <t>Vyrovnání podkladu povlakových podlah stěrkou pevnosti 20 MPa tl 3 mm</t>
  </si>
  <si>
    <t>101-2-1004</t>
  </si>
  <si>
    <t>101-2-1005</t>
  </si>
  <si>
    <t>Lepení pásů z PVC standardním lepidlem</t>
  </si>
  <si>
    <t>101-2-1006</t>
  </si>
  <si>
    <t>PVC heterogenní zátěžová antibakteriální, nášlapná vrstva 0,90mm, třída zátěže 34/43, otlak do 0,03mm, R10, hořlavost Bfl S1</t>
  </si>
  <si>
    <t>101-2-1007</t>
  </si>
  <si>
    <t>101-2-1008</t>
  </si>
  <si>
    <t>101-2-1009</t>
  </si>
  <si>
    <t>lišta soklová PVC 15x50mm</t>
  </si>
  <si>
    <t>101-2-1010</t>
  </si>
  <si>
    <t>Přesun hmot tonážní pro podlahy povlakové v objektech v do 6 m</t>
  </si>
  <si>
    <t>101-2-1011</t>
  </si>
  <si>
    <t>Příplatek k přesunu hmot tonážní 776 prováděný bez použití mechanizace</t>
  </si>
  <si>
    <t>101-2-11</t>
  </si>
  <si>
    <t>101-2-1101</t>
  </si>
  <si>
    <t>Dvojnásobné bílé malby ze směsí za sucha středně otěruvzdorných v místnostech do 3,80 m - oprava maleb</t>
  </si>
  <si>
    <t>101-2-12</t>
  </si>
  <si>
    <t>Zemní práce při extr.mont.pracích</t>
  </si>
  <si>
    <t>101-2-1201</t>
  </si>
  <si>
    <t>Kanály do rýhy neasfaltované z prefabrikovaných betonových žlabů rozměrů 17x38,5 cm</t>
  </si>
  <si>
    <t>101-2-1202</t>
  </si>
  <si>
    <t>Kanály do rýhy neasfaltované z prefabrikovaných betonových žlabů rozměrů 38,5x38,5 cm</t>
  </si>
  <si>
    <t>101-2-1203</t>
  </si>
  <si>
    <t>Napojení na stávající kanály, utěsnění vodotěsné prostupů viz tabulka ostatních výrobků</t>
  </si>
  <si>
    <t>soubor</t>
  </si>
  <si>
    <t>101-2-1204</t>
  </si>
  <si>
    <t>Protipožární mřížka viz tabulka ostatních výrobků</t>
  </si>
  <si>
    <t>SO 102.1 - Motorgenerátor</t>
  </si>
  <si>
    <t>102-1-0</t>
  </si>
  <si>
    <t>102-1-001</t>
  </si>
  <si>
    <t>102-1-002</t>
  </si>
  <si>
    <t>102-1-003</t>
  </si>
  <si>
    <t>102-1-004</t>
  </si>
  <si>
    <t>102-1-1</t>
  </si>
  <si>
    <t>102-1-101</t>
  </si>
  <si>
    <t>Hloubení jam nezapažených v hornině tř. 3 objemu do 100 m3</t>
  </si>
  <si>
    <t>102-1-102</t>
  </si>
  <si>
    <t>102-1-103</t>
  </si>
  <si>
    <t>Příplatek k vodorovnému přemístění výkopku/sypaniny z horniny tř. 1 až 4 ZKD 1000 m přes 10000 m</t>
  </si>
  <si>
    <t>102-1-104</t>
  </si>
  <si>
    <t>102-1-105</t>
  </si>
  <si>
    <t>Zásyp jam, šachet rýh nebo kolem objektů sypaninou se zhutněním</t>
  </si>
  <si>
    <t>102-1-2</t>
  </si>
  <si>
    <t>Zakládání</t>
  </si>
  <si>
    <t>102-1-201</t>
  </si>
  <si>
    <t>Základová zeď tl do 500 mm z tvárnic ztraceného bednění včetně výplně z betonu tř. C 25/30</t>
  </si>
  <si>
    <t>102-1-202</t>
  </si>
  <si>
    <t>Výztuž základových zdí nosných betonářskou ocelí 10 505</t>
  </si>
  <si>
    <t>102-1-3</t>
  </si>
  <si>
    <t>102-1-301</t>
  </si>
  <si>
    <t>102-1-4</t>
  </si>
  <si>
    <t>102-1-401</t>
  </si>
  <si>
    <t>Přesun hmot pro budovy zděné v do 6 m</t>
  </si>
  <si>
    <t>SO 301.1 - Úpravy stávajících rozvodů - vytápění</t>
  </si>
  <si>
    <t>301-1-0</t>
  </si>
  <si>
    <t>301-1-001</t>
  </si>
  <si>
    <t>301-1-002</t>
  </si>
  <si>
    <t>301-1-003</t>
  </si>
  <si>
    <t>Odvoz a likvidace odpadu</t>
  </si>
  <si>
    <t>301-1-1</t>
  </si>
  <si>
    <t>Demontáže</t>
  </si>
  <si>
    <t>301-1-101</t>
  </si>
  <si>
    <t>Demontáž potrubí ocelového závitového do DN 15</t>
  </si>
  <si>
    <t>301-1-102</t>
  </si>
  <si>
    <t>Přemístění potrubí demontovaného vodorovně do 100 m v objektech výšky přes 6 do 24 m</t>
  </si>
  <si>
    <t>301-1-103</t>
  </si>
  <si>
    <t>Demontáž otopného tělesa litinového článkového</t>
  </si>
  <si>
    <t>301-1-104</t>
  </si>
  <si>
    <t>Přemístění demontovaného otopného tělesa vodorovně 100 m v objektech výšky přes 6 do 12 m</t>
  </si>
  <si>
    <t>301-1-2</t>
  </si>
  <si>
    <t>Potrubí</t>
  </si>
  <si>
    <t>301-1-201</t>
  </si>
  <si>
    <t>Potrubí ocelové závitové bezešvé běžné v kotelnách nebo strojovnách DN 10</t>
  </si>
  <si>
    <t>301-1-202</t>
  </si>
  <si>
    <t>Přesun hmot tonážní pro rozvody potrubí v objektech v do 12 m</t>
  </si>
  <si>
    <t>301-1-3</t>
  </si>
  <si>
    <t>Armatury</t>
  </si>
  <si>
    <t>301-1-301</t>
  </si>
  <si>
    <t>Kohout kulový přímý G 1/2 PN 42 do 185°C vnitřní závit s vypouštěním</t>
  </si>
  <si>
    <t>301-1-302</t>
  </si>
  <si>
    <t>Ventil závitový odvzdušňovací G 1/2 PN 10 do 120°C otopných těles</t>
  </si>
  <si>
    <t>301-1-303</t>
  </si>
  <si>
    <t xml:space="preserve">Armatura připojovací přímá G 1/2x18 PN 10 do 110°C </t>
  </si>
  <si>
    <t>301-1-304</t>
  </si>
  <si>
    <t>Armatura připojovací přímá HM pro G 1/2x18 PN 10 do 110°C radiátor se spodním středovým připojením</t>
  </si>
  <si>
    <t>301-1-305</t>
  </si>
  <si>
    <t xml:space="preserve">Termostatická hlavice kapalinová PN 10 do 110°C </t>
  </si>
  <si>
    <t>301-1-306</t>
  </si>
  <si>
    <t>Přesun hmot pro armatury</t>
  </si>
  <si>
    <t>301-1-4</t>
  </si>
  <si>
    <t>Otopná tělesa</t>
  </si>
  <si>
    <t>301-1-401</t>
  </si>
  <si>
    <t>Otopná tělesa panelová dvoudesková PN 1,0 MPa, T do 110°C se dvěma přídavnými přestupními plochami výšky tělesa 400 mm stavební délky / výkonu 400 mm / 486 W univerzální L/P připojení</t>
  </si>
  <si>
    <t>301-1-402</t>
  </si>
  <si>
    <t>Otopné těleso panelové dvoudeskové 2 přídavné přestupní plochy výška/délka 400/600 mm výkon 730 W  univerzální L/P připojení</t>
  </si>
  <si>
    <t>301-1-403</t>
  </si>
  <si>
    <t>Otopné těleso panelové dvoudeskové 2 přídavné přestupní plochy výška/délka 400/1200mm výkon 1459W univerzální L/P připojení</t>
  </si>
  <si>
    <t>301-1-404</t>
  </si>
  <si>
    <t>Otopné těleso panelové dvoudeskové 2 přídavné přestupní plochy výška/délka 400/1400mm výkon 1702W</t>
  </si>
  <si>
    <t>301-1-405</t>
  </si>
  <si>
    <t>Designové otopné těleso vertikální se středovým připojením M dvoudeskové výška/délka 218/900mm</t>
  </si>
  <si>
    <t>301-1-406</t>
  </si>
  <si>
    <t>Montáž otopných těles panelových dvouřadých délky do 1140 mm</t>
  </si>
  <si>
    <t>301-1-407</t>
  </si>
  <si>
    <t>Montáž otopných těles panelových dvouřadých délky do 1500 mm</t>
  </si>
  <si>
    <t>301-1-408</t>
  </si>
  <si>
    <t>Přesun hmot tonážní pro otopná tělesa v objektech v do 12 m</t>
  </si>
  <si>
    <t>301-1-5</t>
  </si>
  <si>
    <t>Izolace potrubí</t>
  </si>
  <si>
    <t>301-1-501</t>
  </si>
  <si>
    <t>Tepelná izolace pro ocelové potrubí DN 10, lambda min. 0,032W/mK, tloušťka dle zákona 193/2007 Sb . Tl. 35mm.</t>
  </si>
  <si>
    <t>301-1-502</t>
  </si>
  <si>
    <t>Montáž izolace pro potrubí DN 10.</t>
  </si>
  <si>
    <t>301-1-503</t>
  </si>
  <si>
    <t>Přesun hmot pro tepelné izolace</t>
  </si>
  <si>
    <t>301-1-6</t>
  </si>
  <si>
    <t>Nátěry</t>
  </si>
  <si>
    <t>301-1-601</t>
  </si>
  <si>
    <t xml:space="preserve"> Základní jednonásobný syntetický nátěr potrubí DN do 50 mm</t>
  </si>
  <si>
    <t>301-1-602</t>
  </si>
  <si>
    <t xml:space="preserve"> Krycí dvojnásobný syntetický nátěr potrubí DN do 50 mm</t>
  </si>
  <si>
    <t>301-1-7</t>
  </si>
  <si>
    <t>Hodinové zúčtovací sazby + zkoušky</t>
  </si>
  <si>
    <t>301-1-701</t>
  </si>
  <si>
    <t>Vyčištění otopných těles ocelových nebo hliníkových proplachem vodou</t>
  </si>
  <si>
    <t>301-1-702</t>
  </si>
  <si>
    <t>Napuštění systému</t>
  </si>
  <si>
    <t>hod.</t>
  </si>
  <si>
    <t>301-1-703</t>
  </si>
  <si>
    <t>Zaregulování systému dle projektovaných parametrů včetně vystavení protokolu.</t>
  </si>
  <si>
    <t>301-1-704</t>
  </si>
  <si>
    <t>Topná zkouška, provedená v topném období v době trvání nejnižších venkovních teplot</t>
  </si>
  <si>
    <t>SO 102.2 - Kabelový kanál</t>
  </si>
  <si>
    <t>102-2-0</t>
  </si>
  <si>
    <t>102-2-001</t>
  </si>
  <si>
    <t>102-2-002</t>
  </si>
  <si>
    <t>102-2-003</t>
  </si>
  <si>
    <t>102-2-004</t>
  </si>
  <si>
    <t>102-2-1</t>
  </si>
  <si>
    <t>102-2-101</t>
  </si>
  <si>
    <r>
      <t>Odstranění podkladu živičného tl 50 mm strojně pl přes 50 do 200 m</t>
    </r>
    <r>
      <rPr>
        <vertAlign val="superscript"/>
        <sz val="10"/>
        <color theme="1"/>
        <rFont val="Calibri"/>
        <family val="2"/>
        <charset val="238"/>
        <scheme val="minor"/>
      </rPr>
      <t>2</t>
    </r>
  </si>
  <si>
    <t>102-2-102</t>
  </si>
  <si>
    <t>Pojezdový betonový panel nosnost 25t pro zabezpečení výkopu zřízení, včetně ukotvení proti posunu a ev.podstojkování</t>
  </si>
  <si>
    <t>102-2-103</t>
  </si>
  <si>
    <t>Nájezdové klíny nosnost 25t zřízení, včetně ukotvení proti posunu</t>
  </si>
  <si>
    <t>102-2-104</t>
  </si>
  <si>
    <t>Pojezdový ocelový plech pro zabezpečení výkopu odstranění</t>
  </si>
  <si>
    <t>102-2-105</t>
  </si>
  <si>
    <t>Bezpečný vstup nebo výstup z výkopu pomocí rampy odstranění</t>
  </si>
  <si>
    <t>102-2-106</t>
  </si>
  <si>
    <r>
      <t>Hloubení jam nezapažených v hornině tř. 3 objemu do 1000 m</t>
    </r>
    <r>
      <rPr>
        <vertAlign val="superscript"/>
        <sz val="10"/>
        <color theme="1"/>
        <rFont val="Calibri"/>
        <family val="2"/>
        <charset val="238"/>
        <scheme val="minor"/>
      </rPr>
      <t>3</t>
    </r>
  </si>
  <si>
    <t>102-2-107</t>
  </si>
  <si>
    <t>102-2-108</t>
  </si>
  <si>
    <t>102-2-109</t>
  </si>
  <si>
    <t>102-2-110</t>
  </si>
  <si>
    <t>102-2-2</t>
  </si>
  <si>
    <t>102-2-201</t>
  </si>
  <si>
    <t>Základové desky ze ŽB bez zvýšených nároků na prostředí tř. C 25/30</t>
  </si>
  <si>
    <t>102-2-202</t>
  </si>
  <si>
    <t>Zřízení bednění základových desek</t>
  </si>
  <si>
    <t>102-2-203</t>
  </si>
  <si>
    <t>Odstranění bednění základových desek</t>
  </si>
  <si>
    <t>102-2-204</t>
  </si>
  <si>
    <t>Výztuž základových desek svařovanými sítěmi Kari</t>
  </si>
  <si>
    <t>102-2-3</t>
  </si>
  <si>
    <t>102-2-301</t>
  </si>
  <si>
    <t>Vytvoření prostupů do 0,02 m2 ve zdech obkladových osazením vložek z trub, dílců, tvarovek</t>
  </si>
  <si>
    <t>102-2-302</t>
  </si>
  <si>
    <t>OV/07 Prostup chráničkou (trouba kanalizační hrdlová litinová pozinkovaná DN 125 mm)</t>
  </si>
  <si>
    <t>102-2-303</t>
  </si>
  <si>
    <t>OV/08 Prostup chráničkou (trouba kanalizační hrdlová litinová pozinkovaná DN 150 mm)</t>
  </si>
  <si>
    <t>102-2-304</t>
  </si>
  <si>
    <t>Stěny nosné ze ŽB tř. C 25/30</t>
  </si>
  <si>
    <t>102-2-305</t>
  </si>
  <si>
    <t>Zřízení jednostranného bednění nosných stěn</t>
  </si>
  <si>
    <t>102-2-306</t>
  </si>
  <si>
    <t>Odstranění jednostranného bednění nosných stěn</t>
  </si>
  <si>
    <t>102-2-307</t>
  </si>
  <si>
    <t>Výztuž stěn svařovanými sítěmi Kari</t>
  </si>
  <si>
    <t>102-2-308</t>
  </si>
  <si>
    <t>Montáž ŽB dílců prefabrikovaných kanálů pro IS tvaru U hmotnosti do 2,5 t</t>
  </si>
  <si>
    <t>102-2-309</t>
  </si>
  <si>
    <t xml:space="preserve">OV/09 Kabelový kanál (prefabeton) 600x500 mm, délka 5000 mm, dodávka vč. 2x pochozího ocelového poklopu 500x500 mm, včetně zavíracího mechanismu a kotevních prvků </t>
  </si>
  <si>
    <t>102-2-310</t>
  </si>
  <si>
    <t>Montáž ŽB dílců prefabrikovaných kanálů pro IS tvaru U hmotnosti do 5 t</t>
  </si>
  <si>
    <t>102-2-311</t>
  </si>
  <si>
    <t xml:space="preserve">OV/06 Kabelový kanál (prefabeton) 365x500 mm, délka 8950 mm, dodávka vč. pochozího ocelového poklopu 265x500 mm, včetně zavíracího mechanismu a kotevních prvků </t>
  </si>
  <si>
    <t>102-2-312</t>
  </si>
  <si>
    <t>OV/01- multikanál 385x385 mm D+M (tvarovka kabelovodu HDPE do konstrukce betonu tvaru multikanál)</t>
  </si>
  <si>
    <t>102-2-313</t>
  </si>
  <si>
    <t>OV/04- Chránička kabelů z trub HDPE v betonu DN 110</t>
  </si>
  <si>
    <t>102-2-4</t>
  </si>
  <si>
    <t>Vodorovné konstrukce</t>
  </si>
  <si>
    <t>102-2-401</t>
  </si>
  <si>
    <t>Podkladní bloky z betonu prostého tř. C 16/20 otevřený výkop</t>
  </si>
  <si>
    <t>102-2-402</t>
  </si>
  <si>
    <t>Bednění podkladních bloků otevřený výkop</t>
  </si>
  <si>
    <t>102-2-5</t>
  </si>
  <si>
    <t>Komunikace pozemní</t>
  </si>
  <si>
    <t>102-2-501</t>
  </si>
  <si>
    <t>Vyspravení podkladu po překopech ing sítí plochy přes 15 m2 štěrkopískem tl. 200 mm</t>
  </si>
  <si>
    <t>102-2-502</t>
  </si>
  <si>
    <t>Vyspravení podkladu po překopech ing sítí plochy přes 15m2 směsí stmelenou cementem SC20/25 tl 100mm</t>
  </si>
  <si>
    <t>102-2-503</t>
  </si>
  <si>
    <t>Vyspravení krytu komunikací po překopech plochy přes 15 m2 litým asfaltem MA (LA) tl 60 mm</t>
  </si>
  <si>
    <t>102-2-6</t>
  </si>
  <si>
    <t>102-2-601</t>
  </si>
  <si>
    <t>Mazanina tl do 80 mm z betonu prostého bez zvýšených nároků na prostředí tř. C 16/20</t>
  </si>
  <si>
    <t>102-2-7</t>
  </si>
  <si>
    <t>Trubní vedení</t>
  </si>
  <si>
    <t>102-2-701</t>
  </si>
  <si>
    <t>OV/02 Kabelová plastová komora z HDPE rozměru 1220x910, výška do 2300 mm, D+M</t>
  </si>
  <si>
    <t>102-2-702</t>
  </si>
  <si>
    <t>OV/03 Kabelová plastová komora z HDPE rozměru 1220x1220, výška do 2300 mm, D+M</t>
  </si>
  <si>
    <t>102-2-8</t>
  </si>
  <si>
    <t>102-2-801</t>
  </si>
  <si>
    <t>Osazování hasicího přístroje</t>
  </si>
  <si>
    <t>102-2-802</t>
  </si>
  <si>
    <t>OV/05 přístroj hasicí ruční práškový 21A/113B</t>
  </si>
  <si>
    <t>102-2-9</t>
  </si>
  <si>
    <t>102-2-901</t>
  </si>
  <si>
    <t>Vnitrostaveništní doprava suti a vybouraných hmot pro budovy v do 6 m s použitím mechanizace</t>
  </si>
  <si>
    <t>102-2-902</t>
  </si>
  <si>
    <t>102-2-903</t>
  </si>
  <si>
    <t>102-2-904</t>
  </si>
  <si>
    <t>Poplatek za uložení na skládce (skládkovné) odpadu asfaltového bez dehtu kód odpadu 170 302</t>
  </si>
  <si>
    <t>102-2-10</t>
  </si>
  <si>
    <t>102-2-1001</t>
  </si>
  <si>
    <t>Přesun hmot pro budovy monolitické v do 6 m</t>
  </si>
  <si>
    <t>102-2-11</t>
  </si>
  <si>
    <t>102-2-1101</t>
  </si>
  <si>
    <t>Potrubí kanalizační z PVC SN 4 svodné DN 110</t>
  </si>
  <si>
    <t>102-2-1102</t>
  </si>
  <si>
    <t>Přesun hmot tonážní pro vnitřní kanalizace v objektech v do 6 m</t>
  </si>
  <si>
    <t>Statutární město České Budějovice, nám. Přemysla Otakara II. 1/1, 370 92 Česeké Budějovice</t>
  </si>
  <si>
    <t>SO 301.2 - Úpravy stávajících rozvodů ZTI</t>
  </si>
  <si>
    <t>301-2-0</t>
  </si>
  <si>
    <t>301-2-001</t>
  </si>
  <si>
    <t>301-2-002</t>
  </si>
  <si>
    <t>301-2-003</t>
  </si>
  <si>
    <t>301-2-1</t>
  </si>
  <si>
    <t>301-2-101</t>
  </si>
  <si>
    <t>Monitoring stok (kamerový systém) jakékoli výšky stávající kanalizace</t>
  </si>
  <si>
    <t>301-2-102</t>
  </si>
  <si>
    <t>Dopravné a příprava zařízení pro kamerovou zkoušku</t>
  </si>
  <si>
    <t>301-2-2</t>
  </si>
  <si>
    <t>301-2-201</t>
  </si>
  <si>
    <t>Montáž izolace tepelné potrubí a ohybů tvarovkami nebo deskami  potrubními pouzdry bez povrchové úpravy (izolační materiál ve specifikaci) přilepenými v příčných a podélných spojích izolace potrubí jednovrstvá, tloušťky izolace do 25 mm</t>
  </si>
  <si>
    <t>301-2-202</t>
  </si>
  <si>
    <t>pouzdro izolační potrubní z pěnového polyetylenu 22/13mm</t>
  </si>
  <si>
    <t>301-2-203</t>
  </si>
  <si>
    <t>pouzdro izolační potrubní z pěnového polyetylenu 22/20mm</t>
  </si>
  <si>
    <t>301-2-204</t>
  </si>
  <si>
    <t>pouzdro izolační potrubní z pěnového polyetylenu 28/13mm</t>
  </si>
  <si>
    <t>301-2-205</t>
  </si>
  <si>
    <t>pouzdro izolační potrubní z pěnového polyetylenu 28/20mm</t>
  </si>
  <si>
    <t>301-2-206</t>
  </si>
  <si>
    <t>pouzdro izolační potrubní z pěnového polyetylenu 32/13mm</t>
  </si>
  <si>
    <t>301-2-207</t>
  </si>
  <si>
    <t>pouzdro izolační potrubní z pěnového polyetylenu 32/20mm</t>
  </si>
  <si>
    <t>301-2-208</t>
  </si>
  <si>
    <t>Přesun hmot pro izolace tepelné stanovený procentní sazbou (%) z ceny vodorovná dopravní vzdálenost do 50 m v objektech výšky přes 6 do 12 m</t>
  </si>
  <si>
    <t>%</t>
  </si>
  <si>
    <t>301-2-3</t>
  </si>
  <si>
    <t>301-2-301</t>
  </si>
  <si>
    <t>Opravy potrubí hrdlového  zazátkování hrdla kanalizačního potrubí</t>
  </si>
  <si>
    <t>301-2-302</t>
  </si>
  <si>
    <t>Demontáž potrubí z litinových trub  odpadních nebo dešťových do DN 100</t>
  </si>
  <si>
    <t>301-2-303</t>
  </si>
  <si>
    <t>Demontáž potrubí z novodurových trub  odpadních nebo připojovacích do D 75</t>
  </si>
  <si>
    <t>301-2-304</t>
  </si>
  <si>
    <t>Opravy odpadního potrubí plastového  propojení dosavadního potrubí DN 110 (napojení na stávající kanalizaci)</t>
  </si>
  <si>
    <t>301-2-305</t>
  </si>
  <si>
    <t>Potrubí z trub polypropylenových připojovací DN 32</t>
  </si>
  <si>
    <t>301-2-306</t>
  </si>
  <si>
    <t>Potrubí z trub polypropylenových připojovací DN 50</t>
  </si>
  <si>
    <t>301-2-307</t>
  </si>
  <si>
    <t>Potrubí z trub polypropylenových připojovací DN 75</t>
  </si>
  <si>
    <t>301-2-308</t>
  </si>
  <si>
    <t>Potrubí z trub polypropylenových připojovací DN 110</t>
  </si>
  <si>
    <t>301-2-309</t>
  </si>
  <si>
    <t>Ventilační hlavice z polypropylenu (PP) DN 110</t>
  </si>
  <si>
    <t>301-2-310</t>
  </si>
  <si>
    <t>Zkouška těsnosti kanalizace  v objektech vodou do DN 125</t>
  </si>
  <si>
    <t>301-2-311</t>
  </si>
  <si>
    <t>Vnitrostaveništní přemístění vybouraných (demontovaných) hmot  vnitřní kanalizace vodorovně do 100 m v objektech výšky do 6 m</t>
  </si>
  <si>
    <t>301-2-312</t>
  </si>
  <si>
    <t>Potrubí z plastových trubek z polypropylenu  svařovaných polyfuzně PN 20 (SDR 6) D 32 x 5,4</t>
  </si>
  <si>
    <t>301-2-313</t>
  </si>
  <si>
    <t>Vyměření přípojek na potrubí vyvedení a upevnění odpadních výpustek DN 40/50</t>
  </si>
  <si>
    <t>301-2-314</t>
  </si>
  <si>
    <t>Vyměření přípojek na potrubí vyvedení a upevnění odpadních výpustek DN 100</t>
  </si>
  <si>
    <t>301-2-315</t>
  </si>
  <si>
    <t>Zápachové uzávěrky podomítkové (Pe) s krycí deskou pro pračku a myčku DN 40</t>
  </si>
  <si>
    <t>301-2-316</t>
  </si>
  <si>
    <t xml:space="preserve">Podomítková vodní ZU pro odvod kondenzátu s přídavnou mechanickou uzávěrkou, pro klimatizační jednotky DN32 - 100x100mm_x000D_
</t>
  </si>
  <si>
    <t>301-2-317</t>
  </si>
  <si>
    <t>Vodní ZU pro odvod kondenzátu DN40 s připojením DN32 popř. d 12-18 mm, s přídavnou mechanickou uzávěrkou a čistící vložkou, s otáčivým ramenem odtoku</t>
  </si>
  <si>
    <t>301-2-318</t>
  </si>
  <si>
    <t>Přesun hmot pro vnitřní kanalizace  stanovený procentní sazbou (%) z ceny vodorovná dopravní vzdálenost do 50 m v objektech výšky přes 6 do 12 m</t>
  </si>
  <si>
    <t>301-2-4</t>
  </si>
  <si>
    <t>Zdravotechnika - vnitřní vodovod</t>
  </si>
  <si>
    <t>301-2-401</t>
  </si>
  <si>
    <t>Demontáž potrubí z ocelových trubek pozinkovaných  závitových do DN 25</t>
  </si>
  <si>
    <t>301-2-402</t>
  </si>
  <si>
    <t>Odpojení ventilů a uzátkování původního vodov.potrubí PPr do DN 25 mm</t>
  </si>
  <si>
    <t>301-2-403</t>
  </si>
  <si>
    <t>Spoje rozvodů vody z plastů  svary polyfuzí D přes 25 do 32 mm (napojení na stávající rozvod)</t>
  </si>
  <si>
    <t>301-2-404</t>
  </si>
  <si>
    <t>Potrubí z plastových trubek z polypropylenu (PPR) svařovaných polyfuzně PN 20 (SDR 6) D 20 x 3,4</t>
  </si>
  <si>
    <t>301-2-405</t>
  </si>
  <si>
    <t>Potrubí z plastových trubek z polypropylenu (PPR) svařovaných polyfuzně PN 20 (SDR 6) D 25 x 4,2</t>
  </si>
  <si>
    <t>301-2-406</t>
  </si>
  <si>
    <t>Potrubí z plastových trubek z polypropylenu (PPR) svařovaných polyfuzně PN 20 (SDR 6) D 32 x 5,4</t>
  </si>
  <si>
    <t>301-2-407</t>
  </si>
  <si>
    <t>Demontáž plstěných pásů z trub  do Ø 50</t>
  </si>
  <si>
    <t>301-2-408</t>
  </si>
  <si>
    <t>Zřízení přípojek na potrubí  vyvedení a upevnění výpustek do DN 25</t>
  </si>
  <si>
    <t>301-2-409</t>
  </si>
  <si>
    <t>Demontáž armatur závitových  se dvěma závity do G 3/4</t>
  </si>
  <si>
    <t>301-2-410</t>
  </si>
  <si>
    <t>Demontáž armatur závitových  se dvěma závity přes 3/4 do G 5/4</t>
  </si>
  <si>
    <t>301-2-411</t>
  </si>
  <si>
    <t>Armatury s jedním závitem ventily výtokové G 1/2  s připojením na hadici, nezámrzné</t>
  </si>
  <si>
    <t>301-2-412</t>
  </si>
  <si>
    <t>Armatury se dvěma závity ventily elektromagnetické PN 16 do 130°C bez proudu zavřeno G 1/2</t>
  </si>
  <si>
    <t>301-2-413</t>
  </si>
  <si>
    <t>Armatury se dvěma závity kulové kohouty PN 42 do 185 °C přímé vnitřní závit G 3/4</t>
  </si>
  <si>
    <t>301-2-414</t>
  </si>
  <si>
    <t>Armatury se dvěma závity kulové kohouty PN 42 do 185 °C přímé vnitřní závit G 1</t>
  </si>
  <si>
    <t>301-2-415</t>
  </si>
  <si>
    <t>Zkoušky, proplach a desinfekce vodovodního potrubí  zkoušky těsnosti vodovodního potrubí závitového do DN 50</t>
  </si>
  <si>
    <t>301-2-416</t>
  </si>
  <si>
    <t>Zkoušky, proplach a desinfekce vodovodního potrubí  proplach a desinfekce vodovodního potrubí do DN 80</t>
  </si>
  <si>
    <t>301-2-417</t>
  </si>
  <si>
    <t>Vnitrostaveništní přemístění vybouraných (demontovaných) hmot  vnitřní vodovod vodorovně do 100 m v objektech výšky do 6 m</t>
  </si>
  <si>
    <t>301-2-418</t>
  </si>
  <si>
    <t>Přesun hmot pro vnitřní vodovod  stanovený procentní sazbou (%) z ceny vodorovná dopravní vzdálenost do 50 m v objektech výšky do 6 m</t>
  </si>
  <si>
    <t>301-2-419</t>
  </si>
  <si>
    <t>Přesun hmot pro vnitřní vodovod  stanovený procentní sazbou (%) z ceny vodorovná dopravní vzdálenost do 50 m v objektech výšky přes 6 do 12 m</t>
  </si>
  <si>
    <t>301-2-5</t>
  </si>
  <si>
    <t>Zdravotechnika - zařizovací předměty</t>
  </si>
  <si>
    <t>301-2-501</t>
  </si>
  <si>
    <t>Demontáž klozetů  splachovacích s nádrží nebo tlakovým splachovačem</t>
  </si>
  <si>
    <t>301-2-502</t>
  </si>
  <si>
    <t>Zařízení záchodů klozety keramické závěsné na nosné stěny s hlubokým splachováním odpad vodorovný (včetně sedátka)</t>
  </si>
  <si>
    <t>301-2-503</t>
  </si>
  <si>
    <t>Pisoárové záchodky keramické automatické s radarovým senzorem (včetně napájecíhom zdroje)</t>
  </si>
  <si>
    <t>301-2-504</t>
  </si>
  <si>
    <t>Demontáž pisoárů  s nádrží a 1 záchodkem</t>
  </si>
  <si>
    <t>301-2-505</t>
  </si>
  <si>
    <t>Demontáž umyvadel  bez výtokových armatur umyvadel</t>
  </si>
  <si>
    <t>301-2-506</t>
  </si>
  <si>
    <t>Umyvadla keramická bílá bez výtokových armatur připevněná na stěnu šrouby bez sloupu nebo krytu na sifon 600 mm</t>
  </si>
  <si>
    <t>301-2-507</t>
  </si>
  <si>
    <t>Umyvadla keramická bílá bez výtokových armatur připevněná na stěnu šrouby malá (umývátka) stěnová 450 mm</t>
  </si>
  <si>
    <t>301-2-508</t>
  </si>
  <si>
    <t>Sprchové vaničky akrylátové čtvrtkruhové 900x900 mm</t>
  </si>
  <si>
    <t>301-2-509</t>
  </si>
  <si>
    <t>Sprchové dveře a zástěny zástěny sprchové rohové čtvrtkruhové rámové se skleněnou výplní tl. 4 a 5 mm dveře posuvné dvoudílné, vstup z oblouku, na vaničku 900x900 mm</t>
  </si>
  <si>
    <t>301-2-510</t>
  </si>
  <si>
    <t>Demontáž dřezů jednodílných  bez výtokových armatur vestavěných v kuchyňských sestavách</t>
  </si>
  <si>
    <t>301-2-511</t>
  </si>
  <si>
    <t>Demontáž výlevek  bez výtokových armatur a bez nádrže a splachovacího potrubí diturvitových</t>
  </si>
  <si>
    <t>301-2-512</t>
  </si>
  <si>
    <t>Ventily rohové bez připojovací trubičky nebo flexi hadičky G 1/2</t>
  </si>
  <si>
    <t>301-2-513</t>
  </si>
  <si>
    <t>Ventily rohové bez připojovací trubičky nebo flexi hadičky pračkové, myčkové G 3/4</t>
  </si>
  <si>
    <t>301-2-514</t>
  </si>
  <si>
    <t>Demontáž baterií  nástěnných do G 3/4</t>
  </si>
  <si>
    <t>301-2-515</t>
  </si>
  <si>
    <t>Demontáž baterií  stojánkových do 1 otvoru</t>
  </si>
  <si>
    <t>301-2-516</t>
  </si>
  <si>
    <t>Baterie dřezové stojánkové pákové s otáčivým ústím a délkou ramínka 220 mm</t>
  </si>
  <si>
    <t>301-2-517</t>
  </si>
  <si>
    <t>Baterie umyvadlové stojánkové pákové s výpustí</t>
  </si>
  <si>
    <t>301-2-518</t>
  </si>
  <si>
    <t>Baterie sprchové podomítkové (zápustné) s přepínačem a pevnou sprchou</t>
  </si>
  <si>
    <t>301-2-519</t>
  </si>
  <si>
    <t>Demontáž zápachových uzávěrek pro zařizovací předměty  jednoduchých</t>
  </si>
  <si>
    <t>301-2-520</t>
  </si>
  <si>
    <t>Zápachové uzávěrky zařizovacích předmětů pro umyvadla DN 32, chrom</t>
  </si>
  <si>
    <t>301-2-521</t>
  </si>
  <si>
    <t>Zápachové uzávěrky zařizovacích předmětů pro vany sprchových koutů s kulovým kloubem na odtoku DN 40/50</t>
  </si>
  <si>
    <t>301-2-522</t>
  </si>
  <si>
    <t>Dvířka do SDK 300x200 mm</t>
  </si>
  <si>
    <t>301-2-523</t>
  </si>
  <si>
    <t>Vnitrostaveništní přemístění vybouraných (demontovaných) hmot  zařizovacích předmětů vodorovně do 100 m v objektech výšky do 6 m</t>
  </si>
  <si>
    <t>301-2-524</t>
  </si>
  <si>
    <t>Přesun hmot pro zařizovací předměty  stanovený procentní sazbou (%) z ceny vodorovná dopravní vzdálenost do 50 m v objektech výšky přes 6 do 12 m</t>
  </si>
  <si>
    <t>301-2-6</t>
  </si>
  <si>
    <t>Zdravotechnika - předstěnové instalace</t>
  </si>
  <si>
    <t>301-2-601</t>
  </si>
  <si>
    <t>Předstěnové instalační systémy do lehkých stěn s kovovou konstrukcí pro závěsné klozety ovládání zepředu, stavební výšky 1120 mm (ovládací tlačítko - matný chrom)</t>
  </si>
  <si>
    <t>301-2-602</t>
  </si>
  <si>
    <t>Přesun hmot pro instalační prefabrikáty  stanovený procentní sazbou (%) z ceny vodorovná dopravní vzdálenost do 50 m v objektech výšky přes 6 do 12 m</t>
  </si>
  <si>
    <t>301-2-7</t>
  </si>
  <si>
    <t>Zdravotechnika - požární ochrana</t>
  </si>
  <si>
    <t>301-2-701</t>
  </si>
  <si>
    <t>Protipožární ochranné manžety z jedné strany dělící konstrukce požární odolnost EI 90 D 110</t>
  </si>
  <si>
    <t>SO 302 - Vzduchotechnika a chlazení</t>
  </si>
  <si>
    <t xml:space="preserve">  </t>
  </si>
  <si>
    <t>302-0-0</t>
  </si>
  <si>
    <t>302-0-001</t>
  </si>
  <si>
    <t>302-0-002</t>
  </si>
  <si>
    <t>Úklid staveniště pro vlastní činnosti</t>
  </si>
  <si>
    <t>302-0-003</t>
  </si>
  <si>
    <t>TS</t>
  </si>
  <si>
    <t>Zkouška systému chlazení, zvlhčování a vzduchotechniky</t>
  </si>
  <si>
    <t>302-0-004</t>
  </si>
  <si>
    <t>Komplexní zkouška systému chlazení a vzduchotechniky</t>
  </si>
  <si>
    <t xml:space="preserve">Pozn.: Komplexní vyzkoušeni s ohledem na ostatní profese </t>
  </si>
  <si>
    <t>302-0-005</t>
  </si>
  <si>
    <t>Protokol o vykonaní komplexní zkoušky</t>
  </si>
  <si>
    <t>302-0-006</t>
  </si>
  <si>
    <t>Realizační dokumentace (Dílenská dokumentace)</t>
  </si>
  <si>
    <t>302-0-007</t>
  </si>
  <si>
    <t>Dokumentace skutečného provedení stavby (odevzdávací dokumentace)</t>
  </si>
  <si>
    <t>302-0-008</t>
  </si>
  <si>
    <t>Přesun materiálu a ostatní náklady</t>
  </si>
  <si>
    <t xml:space="preserve">Pozn.: Obsahuje i stěhování a dopravu technologie </t>
  </si>
  <si>
    <t>302-0-009</t>
  </si>
  <si>
    <t>Zkušební provoz - 3 měsíce</t>
  </si>
  <si>
    <t>302-0-1</t>
  </si>
  <si>
    <t>Demontážní práce - vzduchotechnika na 1.PP (objekt SO 101.1)</t>
  </si>
  <si>
    <t>302-0-101</t>
  </si>
  <si>
    <t xml:space="preserve">Demontáž kruhového potrubí včetně tvarovek a spojovacího, kotvícího, montážní a těsnícího materiálu  dle projektové dokumentace </t>
  </si>
  <si>
    <t>Pozn.: Zahrnuje demontáž, odstránění a ekologickou likvidaci</t>
  </si>
  <si>
    <t>302-0-102</t>
  </si>
  <si>
    <t xml:space="preserve">Demontáž čtyřhranného potrubí včetně tvarovek a spojovacího, kotvícího, montážní a těsnícího materiálu  dle projektové dokumentace </t>
  </si>
  <si>
    <t>302-0-103</t>
  </si>
  <si>
    <t>Demontáž stávajících distribučních prvků (výustí) vzduchotechniky</t>
  </si>
  <si>
    <t>302-0-104</t>
  </si>
  <si>
    <t>Demontáž stávajících plastové žaluzie včetně výplně otvoru</t>
  </si>
  <si>
    <t>302-0-2</t>
  </si>
  <si>
    <t>Chlazení administrativních prostor 3.NP (objekt SO 101.1)</t>
  </si>
  <si>
    <t>302-0-201</t>
  </si>
  <si>
    <r>
      <t xml:space="preserve">Venkovní vzduchem chlazená kondenzační jednotka chlazení / topení systému VRV (VRF)
- v provedení tepelného čerpadla (nedokáže současně chladit a topit)
- v provedení věžovém
- rozměr venkovní kondenzační jednotky: 930x1685x765mm (šířka x výška x hloubka)
- hmotnost: 194,0kg
- Qchl nom: 27,9kW
- Qtop nom: 26,7kW při 0°C 
- Pchl nom: 8,98kW
- Ptop nom: 9,10kW
- Napájecí napětí: 400V / 50Hz / 3fáze
- MCA (minimum circuit amps): 24,0 A
- MFA (maximum fuse amps):  32,0 A
- FLA (full load amps): 1,5 A
- RLA (nominal running current): 12,7 A
- průtok vzduchu: 11 100 m3/h
- návrhová venkovní teplota: 37,0 °C 
- akustický tlak ve vzdálenosti 2m: 61,0 dB(A)
- připojovací rozměr jednotky: </t>
    </r>
    <r>
      <rPr>
        <sz val="10"/>
        <rFont val="Calibri"/>
        <family val="2"/>
        <charset val="238"/>
      </rPr>
      <t>Ø12mm a Ø28mm</t>
    </r>
    <r>
      <rPr>
        <sz val="10"/>
        <rFont val="Calibri"/>
        <family val="2"/>
        <charset val="238"/>
        <scheme val="minor"/>
      </rPr>
      <t xml:space="preserve">
- EC řízený kompresor (Hermetically sealed scroll compressor)</t>
    </r>
  </si>
  <si>
    <t>302-0-202</t>
  </si>
  <si>
    <r>
      <t xml:space="preserve">Vnitřní kanálová jednotka chlazení / topení systému VRV (VRF)
- v provedení kanálovém do podhledu
- rozměr vnitřní jednotky: 1150x200x620mm (šířka x výška x hloubka)
- hmotnost: 29,0kg
- Qchl celkový hrubý: 6,2kW
- Qchl celkový citelný: 4,7kW
- Qtop celkový: 8,0kW 
- P nom: 0,110kW
- Napájecí napětí: 230V / 50Hz / 1fáze
- MCA (minimum circuit amps): 0,6 A
- MFA (maximum fuse amps):  16 A
- FLA (full load amps): 0,5 A
- RLA (nominal running current): - A
- průtok vzduchu: 990 m3/h
- návrhová vnitřní teplota: 25,0 °C 
- akustický tlak ve vzdálenosti 2m: 34,0 dB(A)
- připojovací rozměr jednotky: </t>
    </r>
    <r>
      <rPr>
        <sz val="10"/>
        <rFont val="Calibri"/>
        <family val="2"/>
        <charset val="238"/>
      </rPr>
      <t>Ø10mm a Ø16mm
- čerpadlo kondenzátu: standartně a výtlační výška 600mm</t>
    </r>
  </si>
  <si>
    <t>302-0-203</t>
  </si>
  <si>
    <r>
      <t xml:space="preserve">Vnitřní kanálová jednotka chlazení / topení systému VRV (VRF)
- v provedení kanálovém do podhledu
- rozměr vnitřní jednotky: 950x200x620mm (šířka x výška x hloubka)
- hmotnost: 26,0kg
- Qchl celkový hrubý: 4,9kW
- Qchl celkový citelný: 3,8kW
- Qtop celkový: 6,3kW 
- P nom: 0,099kW
- Napájecí napětí: 230V / 50Hz / 1fáze
- MCA (minimum circuit amps): 0,5 A
- MFA (maximum fuse amps):  16 A
- FLA (full load amps): 0,4 A
- RLA (nominal running current): - A
- průtok vzduchu: 750 m3/h
- návrhová vnitřní teplota: 25,0 °C 
- akustický tlak ve vzdálenosti 2m: 33,0 dB(A)
- připojovací rozměr jednotky: </t>
    </r>
    <r>
      <rPr>
        <sz val="10"/>
        <rFont val="Calibri"/>
        <family val="2"/>
        <charset val="238"/>
      </rPr>
      <t>Ø6mm a Ø12mm
- čerpadlo kondenzátu: standartně a výtlační výška 600mm</t>
    </r>
  </si>
  <si>
    <t>302-0-204</t>
  </si>
  <si>
    <t xml:space="preserve">Připojovací plénum pro vnitřní kanálové jednotky dle rozměrů </t>
  </si>
  <si>
    <t>302-0-205</t>
  </si>
  <si>
    <t>Flexibilní připojovací hadice na odvod kondenzátu</t>
  </si>
  <si>
    <t>302-0-206</t>
  </si>
  <si>
    <t>Kabelový ovládač standartně dodávaný s vnitřními jednotkami</t>
  </si>
  <si>
    <t>302-0-207</t>
  </si>
  <si>
    <t xml:space="preserve">Řídící jednotka pro ovládání expanzního ventilu včetně propojení se všemi komponenty systému chlazení
- pro venkovní jednotku VRV (VRF) systému
- rozměry: 132x400x200mm (výška x šířka x hloubka)
- hmotnost: 3,6kg
- Napájecí napětí: 230V / 50Hz / 1fáze
- RLA (nominal running current): - A
- MCA (minimum circuit amps): - A
- MFA (maximum fuse amps): 6,0A
- FLA (full load amps): - A
- rozsah chlazení: -10°C do 43°C 
- řízení Z 
Příslušenstvo
- dodávka včetně Thermistor (R3T / R2T) včetně 2,5m kabelů 
- kabelový ovládač dodávany standartně s řídící jednotkou
- komunikační rozhraní pro řízení chladícího výkon dle zvoleného systému (instalovat do řídící jednotky)
</t>
  </si>
  <si>
    <t>302-0-208</t>
  </si>
  <si>
    <t xml:space="preserve">Elektronický expanzní ventil pro zapojení systému na vzduchotechnickou jednotku
- určeno pro venkovní jednotku VRV (VRF) systému
- umístěno v rozváděči RVF
- Qchl: 6,2kW
- Qtop: 8,0kW
</t>
  </si>
  <si>
    <t>302-0-209</t>
  </si>
  <si>
    <t xml:space="preserve">Komunikační rozhraní pro komunikaci s nadřazeným systémem monitoringu
- umístěno v rozváděči RVF
- napájení: 230V / 50Hz / 1fáze
- komunikace prostředníctvím Modbus RS485
</t>
  </si>
  <si>
    <t>302-0-210</t>
  </si>
  <si>
    <t>Start-UP systému klimatizace VRV (VRF)</t>
  </si>
  <si>
    <t>302-0-211</t>
  </si>
  <si>
    <t>Šéf montáž systému klimatizave VRV (VRF)</t>
  </si>
  <si>
    <t>302-0-212</t>
  </si>
  <si>
    <t xml:space="preserve">Distribuční prvek do čtyřhranného potrubí; výfuková mřížka do potrubí - jednořadá, hliníková; rozměr 300x100mm; s regulací R1; kotvení je pomocí šroub; povrhová úprava - RAL9010 (nutná součinnost s instalací podhledu) </t>
  </si>
  <si>
    <t>302-0-213</t>
  </si>
  <si>
    <t xml:space="preserve">Distribuční prvek do čtyřhranného potrubí; sací mřížka do potrubí - jednořadá, hliníková; rozměr 500x100mm; s regulací R1; kotvení je pomocí šroub; povrhová úprava - RAL9010 (nutná součinnost s instalací podhledu) </t>
  </si>
  <si>
    <t>302-0-214</t>
  </si>
  <si>
    <t>Cu potrubí Ø6mm; tloušťka stěny 1,0mm; dodávka včetně tvarovek a spojovacího materiálu
- měděné potrubí určené pro chlazení, klimatizace vyrobeno dle DIN 8905 (obsah Cu 99,93%); konce uzavřené, případně utěsněné; tvrdé trubky F22 (R220) - provedení ve svitcích;</t>
  </si>
  <si>
    <t>302-0-215</t>
  </si>
  <si>
    <t>Cu potrubí Ø10mm; tloušťka stěny 1,0mm; dodávka včetně tvarovek a spojovacího materiálu
- měděné potrubí určené pro chlazení, klimatizace vyrobeno dle DIN 8905 (obsah Cu 99,93%); konce uzavřené, případně utěsněné; tvrdé trubky F22 (R220) - provedení ve svitcích;</t>
  </si>
  <si>
    <t>302-0-216</t>
  </si>
  <si>
    <t>Cu potrubí Ø12mm; tloušťka stěny 1,0mm; dodávka včetně tvarovek a spojovacího materiálu
- měděné potrubí určené pro chlazení, klimatizace vyrobeno dle DIN 8905 (obsah Cu 99,93%); konce uzavřené, případně utěsněné; tvrdé trubky F22 (R220) - provedení ve svitcích;</t>
  </si>
  <si>
    <t>302-0-217</t>
  </si>
  <si>
    <t>Cu potrubí Ø16mm; tloušťka stěny 1,0mm; dodávka včetně tvarovek a spojovacího materiálu
- měděné potrubí určené pro chlazení, klimatizace vyrobeno dle DIN 8905 (obsah Cu 99,93%); konce uzavřené, případně utěsněné; tvrdé trubky F22 (R220) - provedení ve svitcích;</t>
  </si>
  <si>
    <t>302-0-218</t>
  </si>
  <si>
    <t>Cu potrubí Ø18mm; tloušťka stěny 1,0mm; dodávka včetně tvarovek a spojovacího materiálu
- měděné potrubí určené pro chlazení, klimatizace vyrobeno dle DIN 8905 (obsah Cu 99,93%); konce uzavřené, případně utěsněné; tvrdé trubky F22 (R220) - provedení ve svitcích;</t>
  </si>
  <si>
    <t>302-0-219</t>
  </si>
  <si>
    <t>Cu potrubí Ø22mm; tloušťka stěny 1,0mm; dodávka včetně tvarovek a spojovacího materiálu
- měděné potrubí určené pro chlazení, klimatizace vyrobeno dle DIN 8905 (obsah Cu 99,93%); konce uzavřené, případně utěsněné; tvrdé trubky F22 (R220) - provedení ve svitcích;</t>
  </si>
  <si>
    <t>302-0-220</t>
  </si>
  <si>
    <t>Cu potrubí Ø28mm; tloušťka stěny 1,5mm; dodávka včetně tvarovek a spojovacího materiálu
- měděné potrubí určené pro chlazení, klimatizace vyrobeno dle DIN 8905 (obsah Cu 99,93%); konce uzavřené, případně utěsněné;  tvrdé trubky F36 (R290) - provedení v tyčích</t>
  </si>
  <si>
    <t>302-0-221</t>
  </si>
  <si>
    <t xml:space="preserve">Odbočky na měděném potrubí </t>
  </si>
  <si>
    <t>Pozn.: Typ odboček dle nabízeného systému klimatizace VRV (VRF)</t>
  </si>
  <si>
    <t>302-0-222</t>
  </si>
  <si>
    <t>Popisné štítky v súlade s ČSN</t>
  </si>
  <si>
    <t>302-0-223</t>
  </si>
  <si>
    <t>Čtyřhranné potrubí do obvodu 1250mm; dodávka včetně tvarovek (70%) a spojovacího a těsnícího materiálu
- vzduchotechnické potrubí z oboustranně pozinkovaného plechu 
- teplotní odolnost -30°C až 100°C
- základní provedení dle EN1506
- těsnost potrubí "B" dle DIN EN 12237
- tloušťka plechu 0,8mm</t>
  </si>
  <si>
    <t>302-0-224</t>
  </si>
  <si>
    <t>Spirálově stáčený a profilovaný pás z hliníkové slitiny, Ø125</t>
  </si>
  <si>
    <t>302-0-225</t>
  </si>
  <si>
    <t xml:space="preserve">Tepelně a hlukově izolovaná ohebná hliníková hadice, Ø100, tl. Izolace 25mm, </t>
  </si>
  <si>
    <t>302-0-226</t>
  </si>
  <si>
    <t>302-0-227</t>
  </si>
  <si>
    <t>Komunikační (propojovací) kabel mezi vnitřními jednotkami a venkovní jednotkou a komunikačním rozhraním a řídící jednotkou pro regulaci výkonu v chladiči ve vzduchotechnice v souladu s ČSN a souladu s instalačními manuály výrobce</t>
  </si>
  <si>
    <t>302-0-228</t>
  </si>
  <si>
    <t>Komunikační (propojovací) kabel mezi vnitřní jednotkou a kabelovým ovládačem v souladu s ČSN a souladu s instalačními manuály výrobce</t>
  </si>
  <si>
    <t>302-0-229</t>
  </si>
  <si>
    <t xml:space="preserve">Tloušťka izolace 13mm, pro Cu potrubí Ø6mm včetně armatur
- tepelná izolace ve vnitřním prostředí na bázi kaučuku s vysokým difúzním odporem µ≥7000 dle EN 12086 (DIN52615) </t>
  </si>
  <si>
    <t>302-0-230</t>
  </si>
  <si>
    <t>Tloušťka izolace 13mm, pro Cu potrubí Ø6mm včetně armatur
- tepelná izolace ve venkovním prostředí na bázi kaučuku s vysokým difúzním odporem µ≥7000 dle EN 12086 (DIN52615) s povrchovou úpravou odolnou vůči UV záření a mechanickému poškození</t>
  </si>
  <si>
    <t>302-0-231</t>
  </si>
  <si>
    <t xml:space="preserve">Tloušťka izolace 13mm, pro Cu potrubí Ø10mm včetně armatur
- tepelná izolace ve vnitřním prostředí na bázi kaučuku s vysokým difúzním odporem µ≥7000 dle EN 12086 (DIN52615) </t>
  </si>
  <si>
    <t>302-0-232</t>
  </si>
  <si>
    <t>Tloušťka izolace 13mm, pro Cu potrubí Ø10mm včetně armatur
- tepelná izolace ve venkovním prostředí na bázi kaučuku s vysokým difúzním odporem µ≥7000 dle EN 12086 (DIN52615) s povrchovou úpravou odolnou vůči UV záření a mechanickému poškození</t>
  </si>
  <si>
    <t>302-0-233</t>
  </si>
  <si>
    <t xml:space="preserve">Tloušťka izolace 13mm, pro Cu potrubí Ø12mm včetně armatur
- tepelná izolace ve vnitřním prostředí na bázi kaučuku s vysokým difúzním odporem µ≥7000 dle EN 12086 (DIN52615) </t>
  </si>
  <si>
    <t>302-0-234</t>
  </si>
  <si>
    <t>Tloušťka izolace 13mm, pro Cu potrubí Ø12mm včetně armatur
- tepelná izolace ve venkovním prostředí na bázi kaučuku s vysokým difúzním odporem µ≥7000 dle EN 12086 (DIN52615) s povrchovou úpravou odolnou vůči UV záření a mechanickému poškození</t>
  </si>
  <si>
    <t>302-0-235</t>
  </si>
  <si>
    <t xml:space="preserve">Tloušťka izolace 13mm, pro Cu potrubí Ø16mm včetně armatur
- tepelná izolace ve vnitřním prostředí na bázi kaučuku s vysokým difúzním odporem µ≥7000 dle EN 12086 (DIN52615) </t>
  </si>
  <si>
    <t>302-0-236</t>
  </si>
  <si>
    <t>Tloušťka izolace 13mm, pro Cu potrubí Ø16mm včetně armatur
- tepelná izolace ve venkovním prostředí na bázi kaučuku s vysokým difúzním odporem µ≥7000 dle EN 12086 (DIN52615) s povrchovou úpravou odolnou vůči UV záření a mechanickému poškození</t>
  </si>
  <si>
    <t>302-0-237</t>
  </si>
  <si>
    <t>Tloušťka izolace 13mm, pro Cu potrubí Ø18mm včetně armatur
- tepelná izolace ve venkovním prostředí na bázi kaučuku s vysokým difúzním odporem µ≥7000 dle EN 12086 (DIN52615) s povrchovou úpravou odolnou vůči UV záření a mechanickému poškození</t>
  </si>
  <si>
    <t>302-0-238</t>
  </si>
  <si>
    <t>Tloušťka izolace 13mm, pro Cu potrubí Ø22mm včetně armatur
- tepelná izolace ve venkovním prostředí na bázi kaučuku s vysokým difúzním odporem µ≥7000 dle EN 12086 (DIN52615) s povrchovou úpravou odolnou vůči UV záření a mechanickému poškození</t>
  </si>
  <si>
    <t>302-0-239</t>
  </si>
  <si>
    <t>Tloušťka izolace 13mm, pro Cu potrubí Ø28mm včetně armatur
- tepelná izolace ve venkovním prostředí na bázi kaučuku s vysokým difúzním odporem µ≥7000 dle EN 12086 (DIN52615) s povrchovou úpravou odolnou vůči UV záření a mechanickému poškození</t>
  </si>
  <si>
    <t>302-0-240</t>
  </si>
  <si>
    <t>Páska pro kompletizaci tepelné izolace - ve vnitřním prostředí</t>
  </si>
  <si>
    <t>302-0-241</t>
  </si>
  <si>
    <t>Páska pro kompletizaci tepelné izolace - ve venkovním prostředí</t>
  </si>
  <si>
    <t>302-0-242</t>
  </si>
  <si>
    <t>Tepelná izolace pro vzduchotechnické potrubí, tloušťka 15mm s úpravou stříbrné fólie METAL
- tepelná izolace na bázi kaučuku s vysokým difúzním odporem µ≥3000 dle EN 12086, súčiniteľ tepelné vodivosti λ20°C = 0,038 W/m.K dle EN 12667 (DIN 52612)</t>
  </si>
  <si>
    <t>302-0-243</t>
  </si>
  <si>
    <t xml:space="preserve">Zaregulování potrubních rozvodů upraveného vzduchu </t>
  </si>
  <si>
    <t>Pozn.: Obsahuje i protokol o zaregulování distribučních elementů</t>
  </si>
  <si>
    <t>302-0-244</t>
  </si>
  <si>
    <t xml:space="preserve">Vákuovaní potrubí </t>
  </si>
  <si>
    <t>302-0-245</t>
  </si>
  <si>
    <t xml:space="preserve">Tlakové zkoušky potrubí dusíkem dle národních norem ČSN </t>
  </si>
  <si>
    <t>302-0-246</t>
  </si>
  <si>
    <t>Zprovoznění chladícího okruhu</t>
  </si>
  <si>
    <t>302-0-247</t>
  </si>
  <si>
    <t>Revize chladícího okruhu</t>
  </si>
  <si>
    <t>302-0-248</t>
  </si>
  <si>
    <t xml:space="preserve">Dodateční množství chladiva R410A </t>
  </si>
  <si>
    <t>Pozn.: Skutečné množství chladiva se určí po instalaci systému chlazení a určení skutečné délky potrubí; při návrhových pracích se uvažuje s množstvím 5,5kg pro chladící okruh klimatizace</t>
  </si>
  <si>
    <t>302-0-249</t>
  </si>
  <si>
    <t>Plechový žlab pro vedení Cu potrubí ve venkovním prostoru včetné víka žlabu (předpokladaný rozměr žlabu 250x100x1,25mm) včetně tvarovek</t>
  </si>
  <si>
    <t>Pozn.: Ve žlabu vést všechny vedení pro systém klimatizace a jiné profese</t>
  </si>
  <si>
    <t>302-0-250</t>
  </si>
  <si>
    <t>Spojovací, těsnící, montážní a kotvící materiál</t>
  </si>
  <si>
    <t>302-0-251</t>
  </si>
  <si>
    <t>Betonové kostky pro kotvení rozvodů klimatizace na střeše 
- součásti dodávky je i fólie pro uložení na střešní plášť</t>
  </si>
  <si>
    <t>302-0-252</t>
  </si>
  <si>
    <t xml:space="preserve">Montáž systému klimatizace VRV (VRF) dle platné projektové dokumentace </t>
  </si>
  <si>
    <t>Pozn.: Montáž zahrnuje vešekeré náklady pro kompletní montáž provozního soubour včetně nákladů na dopravu zaměstnanců, režijný náklady a jiné</t>
  </si>
  <si>
    <t>302-0-3</t>
  </si>
  <si>
    <t>Hygienické větrání administrativních prostor 3.NP (objekt SO 101.1)</t>
  </si>
  <si>
    <t>302-0-301</t>
  </si>
  <si>
    <t>Centrální vzduchotechnická jednotka sestavní (venkovní provedení) s technickými vlastnosty dle platné projektové dokumentace
- provedení jednotky: venkovní z náležitým krytím
- rekuperační výměník: deskový, protiproudový výměník 
- jednotka splňuje ErP - nařízení EU 1253/2014
- objemový průtok čerstvého vzduchu: 880 m3/h
- teplota - zimní provoz: -15°C  
- teplota - letní provoz: 35°C 
- filtrace na přívodě čerstvého vzduchu: F7
- objemový průtok na odvodu vzduchu: 880 m3/h
- teplota - zimní provoz: 20°C
- teplota - letní provoz: 25°C 
- filtrace na odvodu vzduchu z místnosti: F7
- typ ventilátoru - přívod: ventilátor s řízením otáček 
- typ ventilátoru - odvod: ventilátor s řízením otáček 
- výkon rekuperačního výměníku - zimní provoz: 8,4kW
- účinnost rekuperace - zimní provoz: 81%
- elektrický ohřívač - výkon: 4,0kW
- elektrický ohřívač - vstupní teplota: 13°C
- elektrický ohřívač - výstupní teplota: 21°C 
- přímy chladič DX (chladivo R410A) - výkon: 5,0kW
- přímy chladič DX - vstupní teplota: 35°C
- přímy chladič DX - výstupní teplota: 21°C
- lapac kapek
- provedení pro zachytávaní odvodu kondenzátu 
- vypařovací teplota přímého chladiče: 8,0°C
- celkový příkon jednotky: 13,3kW
- napájení: 400V / 50Hz / 3fáze
- rozměr sestavné jednotky: viz projektová dokumentace 
- hmotnost: 370kg
- připojovací rozměr - všechny přívody: 450x450mm
- sestavní vzduchotechnická jednotka vybavena všemi servopohony</t>
  </si>
  <si>
    <t>Pozn.: Ostatní parametry vzduchotechniky viz. PD</t>
  </si>
  <si>
    <t>302-0-302</t>
  </si>
  <si>
    <t>Zvlhčovací komora určená pro sestavní vzduchotechnickou jednotku
- součást dodávky vzduchotechnické jednotky
- součást dodávky komory je i parní zvlhčovač
- zvlhčovací výkon: 8,0kg/h
- příkon: 6,0kW
- max. proud: 8,7A
- jištění: 10A
- napájení: 400V / 50Hz / 3fáze
- napájení regulace: 230V / 50Hz / 1fáze
- skříň pro venkovní instalaci zvhlčovače: vybavena el. topením 400W s termostatem a větráním; napájení 230V / 50Hz / 1fáze
- součásti zvlhčovací komory je: filtr, trubice, parní hadice, kondenzační hadice
- zvlhčovač je napájen z rozváděče pro vzduchotechnickou jednotku, ze kterého bude propojeno vše ve vzduchotechnické jednotce
- součásti dodávky i regulace: teploměr do potrubí IP65
- součásti dodávky: sifon pro odvod kondenzátu</t>
  </si>
  <si>
    <t>302-0-303</t>
  </si>
  <si>
    <t>Rozvaděč pro propojení sestavní vzduchotechnické jednotky 
- součást dodávky vzduchotechnické jednotky
- napájení všech elektrických prvků sestavní vzduchotechnické jednotky
- regulace sestavní vzduchotechnické jednotky 
- rozvaděč umístěn mimo sestavní centrální vzduchotechnickou jednotku 
- komunikace: MODBUS TCP/IP
- součásti dodávky je i pokojový ovládač 
- kabel telefonní plochý - 6 žil černý</t>
  </si>
  <si>
    <t>302-0-304</t>
  </si>
  <si>
    <t>Propojení regulace (MaR) sestavní vzduchotechnické jednotky</t>
  </si>
  <si>
    <t>302-0-305</t>
  </si>
  <si>
    <t>Tlumič hluku - buňkový tlumič hluku 
- provedení s náběhem
- provedení s výběhem 
- počet buňkových tlumičů: 2ls
- rozměr: 400x500x1000mm (šířka x výška x délka)
- hmotnost: 20,0kg (bez vzduchotechnického potrubí)
- útlum buňkového tlumiče: 63Hz - 6,0dB; 125Hz - 9,0dB; 250Hz - 15,0dB; 500Hz - 26,0dB; 1000Hz - 40,0dB; 2000Hz - 35,0dB; 4000Hz - 30,0dB; 8000Hz - 19,0dB
- tlaková ztrata tlumiče: 4 Pa
- součásti dodávky tlumiče: vzduchotechnické potrubí pro tlumiče</t>
  </si>
  <si>
    <t>sub</t>
  </si>
  <si>
    <t>302-0-306</t>
  </si>
  <si>
    <r>
      <t xml:space="preserve">Uzavírací klapka těsná se servopohonem
- připojovací rozměr klapky: </t>
    </r>
    <r>
      <rPr>
        <sz val="10"/>
        <rFont val="Calibri"/>
        <family val="2"/>
        <charset val="238"/>
      </rPr>
      <t>Ø100mm
- servopohon s kroutícím momentem 4Nm pro velikost klapky do průměru 160mm
- servopohon bez napětí uzavřen včetně havarijní funkce 
- možnost sledování polohy</t>
    </r>
  </si>
  <si>
    <t>302-0-307</t>
  </si>
  <si>
    <t>Regulační klapka těsná, ruční 
- rozměr 350x100mm</t>
  </si>
  <si>
    <t>302-0-308</t>
  </si>
  <si>
    <r>
      <t xml:space="preserve">Regulační klapka těsná, ruční 
- rozměr </t>
    </r>
    <r>
      <rPr>
        <sz val="10"/>
        <rFont val="Calibri"/>
        <family val="2"/>
        <charset val="238"/>
      </rPr>
      <t>Ø125mm</t>
    </r>
  </si>
  <si>
    <t>302-0-309</t>
  </si>
  <si>
    <r>
      <t xml:space="preserve">Regulační klapka těsná, ruční 
- rozměr </t>
    </r>
    <r>
      <rPr>
        <sz val="10"/>
        <rFont val="Calibri"/>
        <family val="2"/>
        <charset val="238"/>
      </rPr>
      <t>Ø160mm</t>
    </r>
  </si>
  <si>
    <t>302-0-310</t>
  </si>
  <si>
    <t>Zpětní klapka
- montáž do potrubí; průměr 125mm</t>
  </si>
  <si>
    <t>302-0-311</t>
  </si>
  <si>
    <r>
      <t xml:space="preserve">Výfukový kus na střeše se sitem; připojovací rozměr </t>
    </r>
    <r>
      <rPr>
        <sz val="10"/>
        <rFont val="Calibri"/>
        <family val="2"/>
        <charset val="238"/>
      </rPr>
      <t xml:space="preserve">400x500mm </t>
    </r>
  </si>
  <si>
    <t>302-0-312</t>
  </si>
  <si>
    <t xml:space="preserve">Distribuční prvok do čtyřhranného potrubí; výfuková mřížka do potrubí - jednořadá, hliníková; rozměr 300x100mm; s regulací R1; kotvení je pomocí šroub; povrhová úprava - RAL9010 (nutná součinnost s instalací podhledu) </t>
  </si>
  <si>
    <t>302-0-313</t>
  </si>
  <si>
    <t xml:space="preserve">Distribuční prvok do čtyřhranného potrubí; sací mřížka do potrubí - jednořadá, hliníková; rozměr 300x100mm; s regulací R1; kotvení je pomocí šroub; povrhová úprava - RAL9010 (nutná součinnost s instalací podhledu) </t>
  </si>
  <si>
    <t>302-0-314</t>
  </si>
  <si>
    <t>Talířový ventil odvodní 
- určen pro odvod vzduchu 
- montáž do SDK stropu
- součást dodávky připojení na potrubí o průměru 100mm</t>
  </si>
  <si>
    <t>302-0-315</t>
  </si>
  <si>
    <t>Talířový ventil odvodní 
- určen pro odvod vzduchu 
- montáž do SDK stropu
- součást dodávky připojení na potrubí o průměru 150mm</t>
  </si>
  <si>
    <t>302-0-316</t>
  </si>
  <si>
    <t>Čtyřhranné potrubí do obvodu 1250mm; dodávka včetně tvarovek (70%) a spojovacího a těsnícího materiálu
- vzduchotechnické potrubí z oboustranně pozinkovaného plechu 
- teplotní odolnost -30°C až 100°C
- základní provedení dle EN1506 
- těsnost potrubí "B" dle DIN EN 12237</t>
  </si>
  <si>
    <t>302-0-317</t>
  </si>
  <si>
    <r>
      <t xml:space="preserve">Vzduchotechnické potrubí SPIRO; </t>
    </r>
    <r>
      <rPr>
        <sz val="10"/>
        <rFont val="Calibri"/>
        <family val="2"/>
        <charset val="238"/>
      </rPr>
      <t>Ø100mm;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</si>
  <si>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302-0-318</t>
  </si>
  <si>
    <r>
      <t xml:space="preserve">Vzduchotechnické potrubí SPIRO; </t>
    </r>
    <r>
      <rPr>
        <sz val="10"/>
        <rFont val="Calibri"/>
        <family val="2"/>
        <charset val="238"/>
      </rPr>
      <t>Ø125mm;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</si>
  <si>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302-00-319</t>
  </si>
  <si>
    <r>
      <t xml:space="preserve">Vzduchotechnické potrubí SPIRO; </t>
    </r>
    <r>
      <rPr>
        <sz val="10"/>
        <rFont val="Calibri"/>
        <family val="2"/>
        <charset val="238"/>
      </rPr>
      <t>Ø160mm;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</si>
  <si>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302-0-320</t>
  </si>
  <si>
    <t>Spirálově stáčený a profilovaný pás z hliníkové slitiny, Ø100</t>
  </si>
  <si>
    <t>302-0-321</t>
  </si>
  <si>
    <t>Spirálově stáčený a profilovaný pás z hliníkové slitiny, Ø150</t>
  </si>
  <si>
    <t>302-0-322</t>
  </si>
  <si>
    <t>302-0-323</t>
  </si>
  <si>
    <t xml:space="preserve">Tepelně a hlukově izolovaná ohebná hliníková hadice, Ø150, tl. Izolace 25mm, </t>
  </si>
  <si>
    <t>302-0-324</t>
  </si>
  <si>
    <t>302-0-325</t>
  </si>
  <si>
    <t>302-0-326</t>
  </si>
  <si>
    <t>Tepelná izolace pro vzduchotechnické potrubí, tloušťka 15mm s úpravou stříbrné fólie METAL
- tepelná izolace na bázi kaučuku s vysokým difúzním odporem µ≥3000 dle EN 12086, súčiniteľ tepelné vodivosti λ20°C = 0,038 W/m.K dle EN 12667 (DIN 52612) s povrchovou úpravou odolnou vůči UV záření a mechanickému poškození</t>
  </si>
  <si>
    <t>302-0-327</t>
  </si>
  <si>
    <t>302-0-328</t>
  </si>
  <si>
    <t>302-0-329</t>
  </si>
  <si>
    <t xml:space="preserve">Zaregulování vzduchotechnického systému </t>
  </si>
  <si>
    <t>302-0-330</t>
  </si>
  <si>
    <t>Zprovoznění vzduchotechnického systému</t>
  </si>
  <si>
    <t>302-0-331</t>
  </si>
  <si>
    <t>302-0-332</t>
  </si>
  <si>
    <t>302-0-333</t>
  </si>
  <si>
    <t>Montáž vzduchotechnického systému dle platné projektové dokumentace provozního souboru</t>
  </si>
  <si>
    <t>302-0-4</t>
  </si>
  <si>
    <t>Výměna odvětrání sociálních prostor na 1.PP (objekt SO 101.1)</t>
  </si>
  <si>
    <t>302-0-401</t>
  </si>
  <si>
    <r>
      <t xml:space="preserve">Zvukově izolovaný radiální potrubní ventilátor do kruhového potrubí v provedení dle platné projektové dokumentace
- rozměr: 560x525x383mm (délka x šířka x výška)
- hmotnost: 27kg
- připojovací rozměr: </t>
    </r>
    <r>
      <rPr>
        <sz val="10"/>
        <rFont val="Calibri"/>
        <family val="2"/>
        <charset val="238"/>
      </rPr>
      <t>Ø250mm
- objemový průtok: 700m3/h
- součásti dodávky je i spojovací manžeta pro připojení vzduchotechnického potrubí
- součásti dodávky je i zpětná klapka
- součásti dodávky jsou i 2 kruhové tlumiče hluku s délkou 600mm
- součásti dodávky je i regulátor otáček</t>
    </r>
    <r>
      <rPr>
        <sz val="10"/>
        <rFont val="Calibri"/>
        <family val="2"/>
        <charset val="238"/>
        <scheme val="minor"/>
      </rPr>
      <t xml:space="preserve">
</t>
    </r>
  </si>
  <si>
    <t>Pozn.: Ostatní parametry vzduchotechniky viz PD</t>
  </si>
  <si>
    <t>302-0-402</t>
  </si>
  <si>
    <t>Napojení ventilátoru na elektrický proud (využít místo napojení po demontáži ventilátora)</t>
  </si>
  <si>
    <t>302-0-403</t>
  </si>
  <si>
    <t>302-0-404</t>
  </si>
  <si>
    <t xml:space="preserve">Distribuční prvok do kruhového potrubí; sací mřížka do potrubí - jednořadá, hliníková; rozměr 300x100mm; s regulací R1; kotvení je pomocí šroub; povrhová úprava - RAL9010 (nutná součinnost s instalací podhledu) </t>
  </si>
  <si>
    <t>302-0-405</t>
  </si>
  <si>
    <t>302-0-406</t>
  </si>
  <si>
    <t>Distribuční prvok - dverňí; hliníková - oboustranně neprůhledná s pevnými lamelami; rozměr 400x150mm; kotvení pomocí upínacího rámu; povrhová úprava - RAL9010 (součinnost s farbou dveří)</t>
  </si>
  <si>
    <t>302-0-407</t>
  </si>
  <si>
    <t>Požární větrací mřížka s ručním ovládaním; aktivační mechanismus - tepelná pojistka na 74°C; uzavření do 10s; rozměr 300x200mm; kotvení dle instalačního manuálu; povrhová úprava - RAL9010 (nutná součinnost s povrchovou úpravou stěny); odolnost min. EI60</t>
  </si>
  <si>
    <t>302-0-408</t>
  </si>
  <si>
    <t>Požární větrací mřížka s ručním ovládaním; aktivační mechanismus - tepelná pojistka na 74°C; uzavření do 10s; rozměr 200x200mm; kotvení dle instalačního manuálu; povrhová úprava - RAL9010 (nutná součinnost s povrchovou úpravou stěny); odolnost min. EI60</t>
  </si>
  <si>
    <t>302-0-409</t>
  </si>
  <si>
    <t>Protidešťová žaluzie; průměr 280mm</t>
  </si>
  <si>
    <t>302-0-410</t>
  </si>
  <si>
    <t>302-0-411</t>
  </si>
  <si>
    <t>302-0-412</t>
  </si>
  <si>
    <t>302-0-413</t>
  </si>
  <si>
    <r>
      <t xml:space="preserve">Vzduchotechnické potrubí SPIRO; </t>
    </r>
    <r>
      <rPr>
        <sz val="10"/>
        <rFont val="Calibri"/>
        <family val="2"/>
        <charset val="238"/>
      </rPr>
      <t>Ø200mm;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</si>
  <si>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302-0-414</t>
  </si>
  <si>
    <r>
      <t xml:space="preserve">Vzduchotechnické potrubí SPIRO; </t>
    </r>
    <r>
      <rPr>
        <sz val="10"/>
        <rFont val="Calibri"/>
        <family val="2"/>
        <charset val="238"/>
      </rPr>
      <t>Ø225mm;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</si>
  <si>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302-0-415</t>
  </si>
  <si>
    <r>
      <t xml:space="preserve">Vzduchotechnické potrubí SPIRO; </t>
    </r>
    <r>
      <rPr>
        <sz val="10"/>
        <rFont val="Calibri"/>
        <family val="2"/>
        <charset val="238"/>
      </rPr>
      <t>Ø280mm;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 těsnost potrubí "B" dle DIN EN 12237</t>
    </r>
  </si>
  <si>
    <t>302-0-416</t>
  </si>
  <si>
    <t>302-0-417</t>
  </si>
  <si>
    <t>302-0-418</t>
  </si>
  <si>
    <t>302-0-419</t>
  </si>
  <si>
    <t>302-0-420</t>
  </si>
  <si>
    <t>302-0-421</t>
  </si>
  <si>
    <t>302-0-5</t>
  </si>
  <si>
    <t>Chlazení rozvodny NN v starém energodispečinku (objekt SO 102.1)</t>
  </si>
  <si>
    <t>302-0-501</t>
  </si>
  <si>
    <r>
      <t xml:space="preserve">Venkovní vzduchem chlazená kondenzační jednotka chlazení / topení systému SPLIT 
- rozměr venkovní kondenzační jednotky: 940x1430x320mm (šířka x výška x hloubka)
- hmotnost: 101kg
- Qchl nom: 9,09kW
- Pchl nom: 3,63kW
- Napájecí napětí: 400V / 50Hz / 3fáze
- MCA (minimum circuit amps): - A
- MFA (maximum fuse amps):  25 A
- FLA (full load amps): - A
- RLA (nominal running current): - A
- průtok vzduchu: 4200 m3/h
- návrhová venkovní teplota: 37,0 °C 
- akustický tlak ve vzdálenosti 2m: 48,0 dB(A)
- připojovací rozměr jednotky: </t>
    </r>
    <r>
      <rPr>
        <sz val="10"/>
        <rFont val="Calibri"/>
        <family val="2"/>
        <charset val="238"/>
      </rPr>
      <t xml:space="preserve">Ø10mm a Ø16mm
- chlazení: teplotní rozsah -15°C do 50°C </t>
    </r>
    <r>
      <rPr>
        <sz val="10"/>
        <rFont val="Calibri"/>
        <family val="2"/>
        <charset val="238"/>
        <scheme val="minor"/>
      </rPr>
      <t xml:space="preserve">
- EC řízený kompresor (Hermetically sealed scroll compressor)</t>
    </r>
  </si>
  <si>
    <t>302-0-502</t>
  </si>
  <si>
    <r>
      <t xml:space="preserve">Vnitřní kanálová jednotka chlazení / topení systému VRV (VRF)
- v provedení kanálovém do podhledu
- rozměr vnitřní jednotky: 1400x245x800mm (šířka x výška x hloubka)
- hmotnost: 46,0kg
- Qchl celkový hrubý: 13,70kW
- Qchl celkový citelný: 9,09kW
- P nom: 0,300kW
- Napájecí napětí: z venkovní jednotky
- MCA (minimum circuit amps): - A
- MFA (maximum fuse amps):  - A
- FLA (full load amps): - A
- RLA (nominal running current): - A
- průtok vzduchu: 1740 m3/h
- návrhová vnitřní teplota: 25,0 °C 
- připojovací rozměr jednotky: </t>
    </r>
    <r>
      <rPr>
        <sz val="10"/>
        <rFont val="Calibri"/>
        <family val="2"/>
        <charset val="238"/>
      </rPr>
      <t>Ø10mm a Ø16mm
- čerpadlo kondenzátu: standartně a výtlační výška 600mm</t>
    </r>
    <r>
      <rPr>
        <sz val="10"/>
        <rFont val="Calibri"/>
        <family val="2"/>
        <charset val="238"/>
        <scheme val="minor"/>
      </rPr>
      <t xml:space="preserve">
- součást dodávky kabelový ovládač včetně napojení na jednotku
- součást dodávky komunikační adaptér pro sledování chod / porucha </t>
    </r>
  </si>
  <si>
    <t>302-0-503</t>
  </si>
  <si>
    <t>Start-UP systému klimatizace SPLIT</t>
  </si>
  <si>
    <t>302-0-504</t>
  </si>
  <si>
    <t>Šéf montáž systému klimatizave SPLIT</t>
  </si>
  <si>
    <t>302-0-505</t>
  </si>
  <si>
    <t>302-0-506</t>
  </si>
  <si>
    <t>302-0-507</t>
  </si>
  <si>
    <t>302-0-508</t>
  </si>
  <si>
    <t>Komunikační (propojovací) kabel mezi vnitřními jednotkami a venkovní jednotkou (v souladu s instalačními manuály výrobce systému a v souladu s národními normami)</t>
  </si>
  <si>
    <t>302-0-509</t>
  </si>
  <si>
    <t xml:space="preserve">Tloušťka izolace 13mm, pro Cu potrubí Ø10mm včetně armatur
- tepelná izolace ve venkovním prostředí na bázi kaučuku s vysokým difúzním odporem µ≥7000 dle EN 12086 (DIN52615) </t>
  </si>
  <si>
    <t>302-0-510</t>
  </si>
  <si>
    <t>302-0-511</t>
  </si>
  <si>
    <t>302-0-512</t>
  </si>
  <si>
    <t>302-0-513</t>
  </si>
  <si>
    <t>302-0-514</t>
  </si>
  <si>
    <t>302-0-515</t>
  </si>
  <si>
    <t>Dodateční množství chladiva (dle instalovánýho systému)</t>
  </si>
  <si>
    <t>302-0-516</t>
  </si>
  <si>
    <t>302-0-517</t>
  </si>
  <si>
    <t>302-0-518</t>
  </si>
  <si>
    <t>302-0-519</t>
  </si>
  <si>
    <t xml:space="preserve">Montáž systému klimatizace SPLIT dle platné projektové dokumentace </t>
  </si>
  <si>
    <t>302-0-520</t>
  </si>
  <si>
    <t>Požární stěnový uzávěr se servopohonem (specifikace a provedení dle platné projektové dokumentace)
- celkový rozměr požárního stěnového uzávěru 440x300mm počet listů 2
- součást dodávky 1 mřížka
- servopohon bez napětí zavřeno včetně havarijní funkce (pružina)
- napájení servopohonu L+N1; požární odolnost min. EI90S
- hmotnost 1,2kg
- servopohon má možnost sledování poloh</t>
  </si>
  <si>
    <t>302-0-521</t>
  </si>
  <si>
    <t>Větrací mřížka v sociálnich prostorech v požární odolnosti podle projektu PBŘ z důvodu umisťování náhradního zdroje elektrické energie vedle objektu starého energodispečinku</t>
  </si>
  <si>
    <t>302-0-522</t>
  </si>
  <si>
    <t>302-0-523</t>
  </si>
  <si>
    <t xml:space="preserve">SO 401.1 - Elektrické rozvody </t>
  </si>
  <si>
    <t>401-1-0</t>
  </si>
  <si>
    <t>401-1-001</t>
  </si>
  <si>
    <t>Demontážní práce elektro pro objekt SO 101.1</t>
  </si>
  <si>
    <t>401-1-002</t>
  </si>
  <si>
    <t>Zednické a jinné přípomoce, včetně materiálu</t>
  </si>
  <si>
    <t>401-1-003</t>
  </si>
  <si>
    <t>SW práce na DALI systému v rozv. RS</t>
  </si>
  <si>
    <t>401-1-006</t>
  </si>
  <si>
    <t>T</t>
  </si>
  <si>
    <t>Individuální zkoušky, komplexní zkoušky a zkušební provoz</t>
  </si>
  <si>
    <t>401-1-007</t>
  </si>
  <si>
    <t>Uskladnění materiálu a zajištění staveniště</t>
  </si>
  <si>
    <t>401-1-008</t>
  </si>
  <si>
    <t>Doprava osob a materiálu</t>
  </si>
  <si>
    <t>401-1-009</t>
  </si>
  <si>
    <t>Projektová dokumentace pro realizaci stavby a skutečné provedení</t>
  </si>
  <si>
    <t>401-1-010</t>
  </si>
  <si>
    <t>Výchozí revize elektro a případná měření a posudky, včetně atestů rozváděčů</t>
  </si>
  <si>
    <t>401-1-011</t>
  </si>
  <si>
    <t>Položky pro realizaci díla jinde neuvedené (neuvedený materiál, neuvedené práce, zaškolení apod.)</t>
  </si>
  <si>
    <t>401-1-1</t>
  </si>
  <si>
    <t>Rozváděče a související</t>
  </si>
  <si>
    <t>401-1-101</t>
  </si>
  <si>
    <t>Rozváděč RBy   (blíže viz. TZ a PD)</t>
  </si>
  <si>
    <t>401-1-102</t>
  </si>
  <si>
    <t>Rozváděč RIR   (blíže viz. TZ a PD)   v instalační krabici KT250</t>
  </si>
  <si>
    <t>401-1-103</t>
  </si>
  <si>
    <t>Rozváděč RH   (blíže viz. TZ a PD)</t>
  </si>
  <si>
    <t>401-1-104</t>
  </si>
  <si>
    <t>Rozváděč RS   (blíže viz. TZ a PD)  bílé provedení skříně rozváděče</t>
  </si>
  <si>
    <t>401-1-105</t>
  </si>
  <si>
    <t>Rozváděč RD   (blíže viz. TZ a PD)</t>
  </si>
  <si>
    <t>401-1-106</t>
  </si>
  <si>
    <t>Rozváděč RUPS-A   (blíže viz. TZ a PD)</t>
  </si>
  <si>
    <t>401-1-107</t>
  </si>
  <si>
    <t>Rozváděč RUPS-B   (blíže viz. TZ a PD)</t>
  </si>
  <si>
    <t>401-1-108</t>
  </si>
  <si>
    <t>Rozváděč RVF   (blíže viz. TZ a PD)  nerezové provedení skříně venkovní</t>
  </si>
  <si>
    <t>401-1-109</t>
  </si>
  <si>
    <t>Rozváděč RBDC   (blíže viz. TZ a PD)</t>
  </si>
  <si>
    <t>401-1-2</t>
  </si>
  <si>
    <t>Kabeláž</t>
  </si>
  <si>
    <t>401-1-201</t>
  </si>
  <si>
    <t>Kabel silový 1-CYKY 5x120</t>
  </si>
  <si>
    <t>401-1-202</t>
  </si>
  <si>
    <t>Kabel silový 1-CYKY 5x95</t>
  </si>
  <si>
    <t>401-1-203</t>
  </si>
  <si>
    <t>Kabel silový 1-CYKY 5x35</t>
  </si>
  <si>
    <t>401-1-204</t>
  </si>
  <si>
    <t>Kabel silový CYKY 5x10</t>
  </si>
  <si>
    <t>401-1-205</t>
  </si>
  <si>
    <t>Kabel silový CYKY 4x2,5</t>
  </si>
  <si>
    <t>401-1-206</t>
  </si>
  <si>
    <t>Kabel silový CYKY 3x2,5</t>
  </si>
  <si>
    <t>401-1-207</t>
  </si>
  <si>
    <t>Kabel silový 1-YY 1x240 zel-žl</t>
  </si>
  <si>
    <t>401-1-208</t>
  </si>
  <si>
    <t>Kabel silový bezhalogenní 1-CXKH-R 5x35</t>
  </si>
  <si>
    <t>401-1-209</t>
  </si>
  <si>
    <t>Kabel silový bezhalogenní 1-CXKH-R 3x4</t>
  </si>
  <si>
    <t>401-1-210</t>
  </si>
  <si>
    <t>Kabel silový bezhalogenní 1-CXKH-R 3x2,5</t>
  </si>
  <si>
    <t>401-1-211</t>
  </si>
  <si>
    <t>Kabel silový bezhalogenní 1-CXKH-R 3x1,5</t>
  </si>
  <si>
    <t>401-1-212</t>
  </si>
  <si>
    <t>Kabel silový bezhalogenní 1-CXKH-R 1x240 zel-žl</t>
  </si>
  <si>
    <t>401-1-213</t>
  </si>
  <si>
    <t>Kabel silový bezhalogenní 1-CXKH-R 1x70 zel-žl</t>
  </si>
  <si>
    <t>401-1-214</t>
  </si>
  <si>
    <t>Kabel silový bezhalogenní 1-CXKH-R 1x35 zel-žl</t>
  </si>
  <si>
    <t>401-1-215</t>
  </si>
  <si>
    <t>Kabel silový bezhalogenní 1-CXKH-R 1x25 zel-žl</t>
  </si>
  <si>
    <t>401-1-216</t>
  </si>
  <si>
    <t>Kabel silový bezhalogenní 1-CXKH-R 1x16 zel-žl</t>
  </si>
  <si>
    <t>401-1-217</t>
  </si>
  <si>
    <t>Kabel silový bezhalogenní 1-CXKH-R 1x10 zel-žl</t>
  </si>
  <si>
    <t>401-1-218</t>
  </si>
  <si>
    <t>Kabel silový bezhalogenní 1-CXKH-R 1x6 zel-žl</t>
  </si>
  <si>
    <t>401-1-219</t>
  </si>
  <si>
    <t>Kabel silový funkční integritou za požáru 90min 1-CXKH-V90 3x2,5</t>
  </si>
  <si>
    <t>401-1-220</t>
  </si>
  <si>
    <t>Kabel slaboproudý (LSOH) JH(st)H 10x2x0,8</t>
  </si>
  <si>
    <t>401-1-221</t>
  </si>
  <si>
    <t>Kabel slaboproudý (LSOH) JH(st)H 30x2x0,8</t>
  </si>
  <si>
    <t>401-1-3</t>
  </si>
  <si>
    <t>Ostatní v předchozích kapitolách neuvedené</t>
  </si>
  <si>
    <t>401-1-301</t>
  </si>
  <si>
    <t>Žlab bez funkční integrity za požáru (velký dle PD), včetně příslušenství</t>
  </si>
  <si>
    <t>401-1-302</t>
  </si>
  <si>
    <t>Žlab bez funkční integrity za požáru (střední dle PD), včetně příslušenst.</t>
  </si>
  <si>
    <t>401-1-303</t>
  </si>
  <si>
    <t>Žlab bez funkční integrity za požáru (malý dle PD), včetně příslušenství</t>
  </si>
  <si>
    <t>401-1-304</t>
  </si>
  <si>
    <t>Stoupací žebřík do kabelové stoupačky, včetně sonap svorek</t>
  </si>
  <si>
    <t>401-1-305</t>
  </si>
  <si>
    <t>Plastové tuhé elektroinstalační trubky  DN 32, včetně příslušenství</t>
  </si>
  <si>
    <t>401-1-306</t>
  </si>
  <si>
    <t>Potenciální přípojnice "OP-SERVEROVNA", kompletní viz PD</t>
  </si>
  <si>
    <t>401-1-307</t>
  </si>
  <si>
    <t>Potenciální přípojnice "HOP-OBJEKT", kompletní viz PD</t>
  </si>
  <si>
    <t>401-1-308</t>
  </si>
  <si>
    <t>Tlačítko TOTAL STOP zasklené (kabeláž řešena v rámci objektu SO101.2)</t>
  </si>
  <si>
    <t>401-1-309</t>
  </si>
  <si>
    <t>Trubka do zdi s funkční integritou za požátu 180min včetně příslušenství</t>
  </si>
  <si>
    <t>401-1-310</t>
  </si>
  <si>
    <t>Příchytky s funkční integritou za požáru 180min na jeden kabel</t>
  </si>
  <si>
    <t>401-1-311</t>
  </si>
  <si>
    <t>Hermeticky požární zatěsnění průchodu kabelů do objektu</t>
  </si>
  <si>
    <t>401-1-312</t>
  </si>
  <si>
    <t>Uzemňovací svorka na potrubí / kohoutek</t>
  </si>
  <si>
    <t>401-1-313</t>
  </si>
  <si>
    <t>Zásuvka do zdi 230V/16A dvojitá barva stříbrná/šedá</t>
  </si>
  <si>
    <t>401-1-314</t>
  </si>
  <si>
    <t>Zásuvka do zdi 230V/16A dvojitá se svodičem barva červená</t>
  </si>
  <si>
    <t>401-1-315</t>
  </si>
  <si>
    <t>Zásuvka do zdi 230V/16A dvojitá barva červená</t>
  </si>
  <si>
    <t>401-1-316</t>
  </si>
  <si>
    <t>Podlahová krabice se 4ks červených zásuvek, svodičem přepětí a možností instalce dalších přístrojů pro slaboprou (min. 4ks RJ45)</t>
  </si>
  <si>
    <t>401-1-317</t>
  </si>
  <si>
    <t>PIM (krabice, šroubky, hmoždinky, svorky apod.)</t>
  </si>
  <si>
    <t>SO 401.2 - Osvětlení</t>
  </si>
  <si>
    <t>401-2-0</t>
  </si>
  <si>
    <t>401-2-001</t>
  </si>
  <si>
    <t>401-2-002</t>
  </si>
  <si>
    <t>Programování parametrů sběrnice a prvků DALI</t>
  </si>
  <si>
    <t>401-2-003</t>
  </si>
  <si>
    <t>401-2-004</t>
  </si>
  <si>
    <t>401-2-005</t>
  </si>
  <si>
    <t>401-2-006</t>
  </si>
  <si>
    <t>401-2-007</t>
  </si>
  <si>
    <t>Výchozí revize elektro a případná měření</t>
  </si>
  <si>
    <t>401-2-008</t>
  </si>
  <si>
    <t>401-2-1</t>
  </si>
  <si>
    <t>Svítidla a nouzová svítidla</t>
  </si>
  <si>
    <t>401-2-101</t>
  </si>
  <si>
    <t>Svítidlo LED panel 1200x300 42W (blíže viz PD)</t>
  </si>
  <si>
    <t>401-2-102</t>
  </si>
  <si>
    <t>Svítidlo LED panel 1200x300 42W DALI (blíže viz PD)</t>
  </si>
  <si>
    <t>401-2-103</t>
  </si>
  <si>
    <t>Svítidlo LED panel 1200x300 36W (blíže viz PD)</t>
  </si>
  <si>
    <t>401-2-104</t>
  </si>
  <si>
    <t>Svítidlo LED panel 1200x300 36W DALI (blíže viz PD)</t>
  </si>
  <si>
    <t>401-2-105</t>
  </si>
  <si>
    <t>Svítidlo LED IP66 1220x100 36W (blíže viz. PD)</t>
  </si>
  <si>
    <t>401-2-106</t>
  </si>
  <si>
    <t>Svítidlo LED kruhové 25W (blíže viz. PD)</t>
  </si>
  <si>
    <t>401-2-107</t>
  </si>
  <si>
    <t>401-2-108</t>
  </si>
  <si>
    <t>Svítidlo LED kruhové 22W (blíže viz. PD)</t>
  </si>
  <si>
    <t>401-2-109</t>
  </si>
  <si>
    <t>Nouzové LED svítidlo vestavné, včetně akumulátoru (blíže viz. PD)</t>
  </si>
  <si>
    <t>401-2-110</t>
  </si>
  <si>
    <t>Nouzové LED svítidlo přisazené, včetně akumulátoru (blíže viz. PD)</t>
  </si>
  <si>
    <t>401-2-111</t>
  </si>
  <si>
    <t>Nouzové LED svítidlo vest. koridorové, včetně akum. (blíže viz. PD)</t>
  </si>
  <si>
    <t>401-2-112</t>
  </si>
  <si>
    <t>Nouzové LED svítidlo EXIT nástěnné, včetně akumulátoru (blíže viz. PD)</t>
  </si>
  <si>
    <t>401-2-113</t>
  </si>
  <si>
    <t>Nouzové LED svítidlo EXIT vestavné, včetně akumulátoru (blíže viz. PD)</t>
  </si>
  <si>
    <t>401-2-114</t>
  </si>
  <si>
    <t>Nouzové LED svítidlo směr nástěnné, včetně akum. (blíže viz. PD)</t>
  </si>
  <si>
    <t>401-2-2</t>
  </si>
  <si>
    <t>401-2-201</t>
  </si>
  <si>
    <t>Kabel s funkční integritou za požáru 90min 1-CXKH-V90 3x1,5</t>
  </si>
  <si>
    <t>401-2-202</t>
  </si>
  <si>
    <t>Kabel bezhalogení 1-CXKH-R 3x1,5</t>
  </si>
  <si>
    <t>401-2-203</t>
  </si>
  <si>
    <t>Kabel bezhalogení 1-CXKH-R 2x6</t>
  </si>
  <si>
    <t>401-2-204</t>
  </si>
  <si>
    <t>Kabel sdělovací (LSOH) JH(st)H 2x2x0,8</t>
  </si>
  <si>
    <t>401-2-205</t>
  </si>
  <si>
    <t>Kabel sdělovací (LSOH) JH(st)H 20x2x0,8</t>
  </si>
  <si>
    <t>401-2-206</t>
  </si>
  <si>
    <t>Kabel ethernetový (LSOH) SFTP cat. 6A</t>
  </si>
  <si>
    <t>401-2-207</t>
  </si>
  <si>
    <t>Elektroinstalační trubka ohebná do zdi prům 20mm</t>
  </si>
  <si>
    <t>401-2-3</t>
  </si>
  <si>
    <t>401-2-301</t>
  </si>
  <si>
    <t>Vypínač řazení 1, IP20, barva stříbrná/šedá</t>
  </si>
  <si>
    <t>401-2-302</t>
  </si>
  <si>
    <t>Vypínač řazení 5, IP20, barva stříbrná/šedá</t>
  </si>
  <si>
    <t>401-2-303</t>
  </si>
  <si>
    <t>Vypínač řazení 6, IP20, barva stříbrná/šedá</t>
  </si>
  <si>
    <t>401-2-304</t>
  </si>
  <si>
    <t>Vypínač řazení 7, IP20, barva stříbrná/šedá</t>
  </si>
  <si>
    <t>401-2-305</t>
  </si>
  <si>
    <t>Tlačítko se signálkou, IP20, barva stříbrná/šedá</t>
  </si>
  <si>
    <t>401-2-306</t>
  </si>
  <si>
    <t>Bezpečnostní transformátor na MN, blíže viz. technologie pisoáru</t>
  </si>
  <si>
    <t>401-2-307</t>
  </si>
  <si>
    <t>Nástěnný ovladač systému DALI po KNX sběrnici, barva stříbrná/šedá</t>
  </si>
  <si>
    <t>401-2-308</t>
  </si>
  <si>
    <t>Žlab s funkční integritou za požáru včetně nosného systému 90min.</t>
  </si>
  <si>
    <t>401-2-309</t>
  </si>
  <si>
    <t>Příchytka kabelu jednoduchá/dvojitá kompletní s požární int. 90min.</t>
  </si>
  <si>
    <t>401-2-310</t>
  </si>
  <si>
    <t>Snímač intenzity osvětlení 24VDC/0-10V (blíže viz. PD)</t>
  </si>
  <si>
    <t>401-2-311</t>
  </si>
  <si>
    <t>SO 401.3 -Technické objekty</t>
  </si>
  <si>
    <t>401-3-0</t>
  </si>
  <si>
    <t>Demontážní práce elektro pro objekt SO 101.2</t>
  </si>
  <si>
    <t>Úprava osvětlení, zásuvek apod při změně dispozic objektu SO 101.2</t>
  </si>
  <si>
    <t>Přepojení kabeláže a dovybavení na hlavním transformátoru objektu</t>
  </si>
  <si>
    <t>401-1-004</t>
  </si>
  <si>
    <t>SW práce na systému odečtu impulzů v rozváděči RC (EMAX)</t>
  </si>
  <si>
    <t>401-1-005</t>
  </si>
  <si>
    <t>Instalace, zapojení a oživení systému motorgenerátoru</t>
  </si>
  <si>
    <t>Instalace, zapojení a oživení systému UPS</t>
  </si>
  <si>
    <t>Dočasné přeložky a úpravy po dobu stavby, včetně jejich odstranění</t>
  </si>
  <si>
    <t>Doprava osob a materiálu (včetně MG, UPS apod)</t>
  </si>
  <si>
    <t>401-1-012</t>
  </si>
  <si>
    <t>401-1-013</t>
  </si>
  <si>
    <t>401-3-1</t>
  </si>
  <si>
    <t>Rozváděče, UPS včetně akumulátorů, soustrojí MG</t>
  </si>
  <si>
    <t>Soustrojí motorgenerátoru kompletní včetně kontejneru, odhlučnění, elektrické a další výzbroje, chlazení, uzemnění apod.  
Motorgenerátor bude dodán včetně provozních kapalin a plné nádrže paliva.
Motorgenerátor musí odpovídat zadávací specifikaci.</t>
  </si>
  <si>
    <t>UPS, včetně příslušných akumulátorů, stojanů, kabeláže apod.
UPS musí odpovídat technickým požadavkům z projektové dokumentace.</t>
  </si>
  <si>
    <t>Rozváděč RTN-1  (blíže viz. TZ a PD)</t>
  </si>
  <si>
    <t>Rozváděč ATS-MG1  (blíže viz. TZ a PD)</t>
  </si>
  <si>
    <t>Rozváděč RH-T1  (blíže viz. TZ a PD, včetně výměny za stávající)</t>
  </si>
  <si>
    <t>Rozváděč RB  (blíže viz. TZ a PD, pukud jeho funkci nahradí ACCUstring nebo UPS může být vynechán)</t>
  </si>
  <si>
    <t>Rozváděč RKK-1  (blíže viz. TZ a PD)</t>
  </si>
  <si>
    <t>Rozváděč RKK-2  (blíže viz. TZ a PD)</t>
  </si>
  <si>
    <t>401-1-110</t>
  </si>
  <si>
    <t>Rozváděč RKK-3 (blíže viz. TZ a PD)</t>
  </si>
  <si>
    <t>401-1-111</t>
  </si>
  <si>
    <t>Rozváděč RC (blíže viz TZ a PD, úprava a doplnění)</t>
  </si>
  <si>
    <t>401-3-2</t>
  </si>
  <si>
    <t>Kabel silový 1-AYKY 4x240   (nový propoj mezi RH-T1 a trafostanicí, 
5 paralelních vedení, stávající kabeláž nelze použít z důvodu spojek a nízkého průřezu)</t>
  </si>
  <si>
    <t>Kabel silový 1-AYY 1x300</t>
  </si>
  <si>
    <t>Kabel silový 1-CXKH-V90 1x300 (s funkční integritou při požáru 90min.)</t>
  </si>
  <si>
    <t>Kabel silový 1-CXKH-V90 5x10 (s funkční integritou při požáru 90min.)</t>
  </si>
  <si>
    <t>Kabel silový 1-CXKH-V90 3x2,5 (s funkční integritou při požáru 90min.)</t>
  </si>
  <si>
    <t>Kabel silový 1-CXKH-V90 5x4 (s funkční integritou při požáru 90min.)</t>
  </si>
  <si>
    <t>Kabel silový 1-CXKH-V90 12x1,5 (s funkční integritou při požáru 90min.)</t>
  </si>
  <si>
    <t>Kabel silový 1-CXKH-V90 1x185 (s funkční integritou při požáru 90min.)</t>
  </si>
  <si>
    <t>Kabel silový 1-CXKH-V180 4x4 (s funkční integritou při požáru 180min.)</t>
  </si>
  <si>
    <t>Kabel silový 1-CYKY 4x35</t>
  </si>
  <si>
    <t>Kabel silový CYKY 3x4</t>
  </si>
  <si>
    <t>Kabel silový CYKY 2x6</t>
  </si>
  <si>
    <t>Kabel silový 1-YY 1x240</t>
  </si>
  <si>
    <t>Kabel silový 1-YY 1x150</t>
  </si>
  <si>
    <t>Vodič silový CYA 185 zel-žl</t>
  </si>
  <si>
    <t>Vodič silový CYA 120 zel-žl</t>
  </si>
  <si>
    <t>Vodič silový CYA 50 zel-žl</t>
  </si>
  <si>
    <t>Vodič silový CYA 25 zel-žl</t>
  </si>
  <si>
    <t>Vodič silový CYA 16 zel-žl</t>
  </si>
  <si>
    <t>401-1-222</t>
  </si>
  <si>
    <t>Vodič silový CY 10 zel-žl</t>
  </si>
  <si>
    <t>401-1-223</t>
  </si>
  <si>
    <t>Kabel slaněný silový 6-CHBU 1x150</t>
  </si>
  <si>
    <t>401-1-224</t>
  </si>
  <si>
    <t>Kabel slaněný silový 6-CHBU 1x120</t>
  </si>
  <si>
    <t>401-1-225</t>
  </si>
  <si>
    <t>Kabel slaněný silový 6-CHBU 1x70</t>
  </si>
  <si>
    <t>401-1-226</t>
  </si>
  <si>
    <t>Kabel slaněný silový H07RN-F 2G1  (provedení TITANEX)</t>
  </si>
  <si>
    <t>401-1-227</t>
  </si>
  <si>
    <t>Kabel stíněný silový YVC7V 5x120/70</t>
  </si>
  <si>
    <t>401-1-228</t>
  </si>
  <si>
    <t>Kabel sdělovací do země TCEPKFLE 5x4x08</t>
  </si>
  <si>
    <t>401-1-229</t>
  </si>
  <si>
    <t>Kabel sdělovací do země TCEPKFLE 3x4x08</t>
  </si>
  <si>
    <t>401-1-230</t>
  </si>
  <si>
    <t>401-1-231</t>
  </si>
  <si>
    <t>Kabel slaboproudý (LSOH) JH(st)H 20x2x0,8</t>
  </si>
  <si>
    <t>401-1-232</t>
  </si>
  <si>
    <t>401-1-233</t>
  </si>
  <si>
    <t>Kabel slaboproudý (LSOH) JH(st)H 5x2x0,8</t>
  </si>
  <si>
    <t>401-1-234</t>
  </si>
  <si>
    <t>Kabel slaboproudý (LSOH) JH(st)H 2x2x0,8</t>
  </si>
  <si>
    <t>401-1-235</t>
  </si>
  <si>
    <t>Kabel ethernetový SFTP cat. 6A    (provedení pro venkovní prostředí)</t>
  </si>
  <si>
    <t>401-3-3</t>
  </si>
  <si>
    <t>Žlab s funkční integritou za požáru 180min. (velký dle PD), včetně příslušenství</t>
  </si>
  <si>
    <t>Žlab s funkční integritou za požáru 180min. (střední dle PD), včetně příslušenst.</t>
  </si>
  <si>
    <t>Žlab s funkční integritou za požáru 180min. (malý dle PD), včetně příslušenství</t>
  </si>
  <si>
    <t>Potenciální přípojnice HOP-ROZVODNA obj. SO 101.2</t>
  </si>
  <si>
    <t>Příchytky s funkční integritou za požáru 180min. Na jeden/dva kabely</t>
  </si>
  <si>
    <t>Hermetické a požární zatěsnění průchodu kabelů do objektu SO 101.2</t>
  </si>
  <si>
    <t>Hermetické a požární zatěsnění průchodu kabelů do objektu SO 102.1</t>
  </si>
  <si>
    <t>Hermetické a požární zatěsnění průchodu kabelů do trafostanice</t>
  </si>
  <si>
    <t xml:space="preserve">Uzemňovací svorka na potrubí / kohoutek </t>
  </si>
  <si>
    <t>Ponorné čerpadlo s plovákem na odčerpávání vody z kabelového kanálu 230V</t>
  </si>
  <si>
    <t>Chránička celoplastová, tuhá vrapovaná do země DN110mm</t>
  </si>
  <si>
    <t>Sondy k vyhodnocení zaplavení jímek v nerez provedení s držákem</t>
  </si>
  <si>
    <t>sada</t>
  </si>
  <si>
    <t>Zdroj 24VDC se záložním akumulátorem vyhovující jako celek EN54-4 s možností paralelního chodu dvou zdrojů. Specifikace viz TZ a PD</t>
  </si>
  <si>
    <t>PIM (krabice, šroubky, svorky apod.)</t>
  </si>
  <si>
    <t>SO 401.4 - OCHRANA PROTI BLESKU, UZEMNĚNÍ</t>
  </si>
  <si>
    <t>401-4-0</t>
  </si>
  <si>
    <t>401-4-001</t>
  </si>
  <si>
    <t xml:space="preserve">Výchozí revize </t>
  </si>
  <si>
    <t>hod</t>
  </si>
  <si>
    <t>Pozn.: Konečná revize celé hromosvodové soustavy</t>
  </si>
  <si>
    <t>401-4-002</t>
  </si>
  <si>
    <t>Práce revizního technika</t>
  </si>
  <si>
    <t>401-4-003</t>
  </si>
  <si>
    <t>Dokumentace skutečného provedení (hromosvodové soustavy)</t>
  </si>
  <si>
    <t>401-4-1</t>
  </si>
  <si>
    <t>Zkoušky a prohlídky</t>
  </si>
  <si>
    <t>401-4-101</t>
  </si>
  <si>
    <t>Antikorozní průzkum - kontrola uzemnění, měření</t>
  </si>
  <si>
    <t xml:space="preserve">Pozn.: Bude proveden antikorozní průzkum hromosvodové soustavy stávající administrativní budovy, pokud vyhoví nebude nutné provádět položky spojené s uzemněním administrativní budovy, (budou pro administrativní budovu vynechány z části položky 
č. 7 - 9) </t>
  </si>
  <si>
    <t>401-4-102</t>
  </si>
  <si>
    <t>Kontrola stávající hromosvodové soustavy, drobné práce</t>
  </si>
  <si>
    <t>Pozn.: Kontrola ochranných úhelníků, zkušebních svorek a spojovacích svorek stávající nedemontované části hromosvodové soustavy</t>
  </si>
  <si>
    <t>401-4-2</t>
  </si>
  <si>
    <t>Demontáže stávající hromosvodové soustavy</t>
  </si>
  <si>
    <t>401-4-201</t>
  </si>
  <si>
    <t>Demontáž stávající hromosvodové soustavy 
(jímací tyče, podpěry, podložky, spojovací svorky, drát)</t>
  </si>
  <si>
    <t>401-4-3</t>
  </si>
  <si>
    <t xml:space="preserve">Uzemnění </t>
  </si>
  <si>
    <t>401-4-301</t>
  </si>
  <si>
    <t>Hloubení kabelových zapažených i nezapažených rýh ručně š 50 cm, hl 120 cm, v hornině tř 4</t>
  </si>
  <si>
    <t>401-4-302</t>
  </si>
  <si>
    <t>Zásyp rýh ručně šířky 50 cm, hloubky 120 cm, z horniny třídy 4</t>
  </si>
  <si>
    <t>401-4-303</t>
  </si>
  <si>
    <t>Drobný instalační materiál (opatření, oprava)</t>
  </si>
  <si>
    <t>401-4-304</t>
  </si>
  <si>
    <t>Svorka spojovací páska - páska SR2b</t>
  </si>
  <si>
    <t>401-4-305</t>
  </si>
  <si>
    <t>Svorka připojovací drát - páska SR3b</t>
  </si>
  <si>
    <t>401-4-306</t>
  </si>
  <si>
    <t>Uzemňovací pásek FeZn 30x4 mm</t>
  </si>
  <si>
    <t>401-4-307</t>
  </si>
  <si>
    <t>Drát FeZn Ø 10 mm</t>
  </si>
  <si>
    <t>401-4-308</t>
  </si>
  <si>
    <t>Výchozí revize uzemnění</t>
  </si>
  <si>
    <t>401-4-4</t>
  </si>
  <si>
    <t>Hromosvod</t>
  </si>
  <si>
    <t>401-4-401</t>
  </si>
  <si>
    <t>Svorka spojovací SS</t>
  </si>
  <si>
    <t>401-4-402</t>
  </si>
  <si>
    <t>Svorka křížová SK</t>
  </si>
  <si>
    <t>401-4-403</t>
  </si>
  <si>
    <t>Zkušební svorka SZb</t>
  </si>
  <si>
    <t>401-4-404</t>
  </si>
  <si>
    <t>Podpěra vedení PV 01</t>
  </si>
  <si>
    <t>401-4-405</t>
  </si>
  <si>
    <t>Podpěra vedení PV 21 na ploché střechy</t>
  </si>
  <si>
    <t>401-4-406</t>
  </si>
  <si>
    <r>
      <t xml:space="preserve">Jímací zařízení (drát) FeZn </t>
    </r>
    <r>
      <rPr>
        <sz val="10"/>
        <color theme="1"/>
        <rFont val="Calibri"/>
        <family val="2"/>
        <charset val="238"/>
      </rPr>
      <t>Ø</t>
    </r>
    <r>
      <rPr>
        <sz val="9"/>
        <color theme="1"/>
        <rFont val="Calibri"/>
        <family val="2"/>
        <charset val="238"/>
      </rPr>
      <t xml:space="preserve"> 16 mm, délky 1000</t>
    </r>
  </si>
  <si>
    <t>401-4-407</t>
  </si>
  <si>
    <t>Jímací zařízení (tyč) délky 2000 mm</t>
  </si>
  <si>
    <t>401-4-408</t>
  </si>
  <si>
    <t>Jímací zařízení (tyč) délky 2500 mm</t>
  </si>
  <si>
    <t>401-4-409</t>
  </si>
  <si>
    <t>Jímací zaízení (tyč) délky 6500 mm</t>
  </si>
  <si>
    <t>401-4-410</t>
  </si>
  <si>
    <t>Betonový podstavec hmotnost 17kg</t>
  </si>
  <si>
    <t>401-4-411</t>
  </si>
  <si>
    <t>Držák jímací tyče izolovaný, pevné uchycení (držák na potrubí), min. délky 0,5 mm</t>
  </si>
  <si>
    <t xml:space="preserve">ks </t>
  </si>
  <si>
    <t>401-4-412</t>
  </si>
  <si>
    <t>Držák jímací tyče izolovaný, pevné uchycení (držák na potrubí), min. délky 0,7 mm</t>
  </si>
  <si>
    <t>401-4-413</t>
  </si>
  <si>
    <r>
      <t xml:space="preserve">Drát FeZn </t>
    </r>
    <r>
      <rPr>
        <sz val="10"/>
        <color theme="1"/>
        <rFont val="Calibri"/>
        <family val="2"/>
        <charset val="238"/>
      </rPr>
      <t>Ø</t>
    </r>
    <r>
      <rPr>
        <sz val="9"/>
        <color theme="1"/>
        <rFont val="Calibri"/>
        <family val="2"/>
        <charset val="238"/>
      </rPr>
      <t xml:space="preserve"> 10 mm</t>
    </r>
  </si>
  <si>
    <t>401-4-414</t>
  </si>
  <si>
    <t xml:space="preserve">Ochranný úhelník OU 1 7 </t>
  </si>
  <si>
    <t>401-4-415</t>
  </si>
  <si>
    <t>AlMgSi 8</t>
  </si>
  <si>
    <t>401-4-416</t>
  </si>
  <si>
    <t>Výstražná tabulka s označením svodů při nebezpečí při bouřce</t>
  </si>
  <si>
    <t>401-4-417</t>
  </si>
  <si>
    <t>Drobný instalační materiál</t>
  </si>
  <si>
    <t>401-4-418</t>
  </si>
  <si>
    <t>Ostatní prvky nespecifikované výkazem potebné k dokončení díla</t>
  </si>
  <si>
    <t>SO 402.1 – Slaboproudé systémy - Elektrická požární signalizace (EPS)</t>
  </si>
  <si>
    <t xml:space="preserve"> 402-1-0</t>
  </si>
  <si>
    <t xml:space="preserve"> 402-1-001</t>
  </si>
  <si>
    <t>Proměření kabeláže</t>
  </si>
  <si>
    <t xml:space="preserve"> 402-1-002</t>
  </si>
  <si>
    <t>Naprogramování systému jako celku a oživení</t>
  </si>
  <si>
    <t xml:space="preserve"> 402-1-003</t>
  </si>
  <si>
    <t>Individuální a komplexní zkoušky systému</t>
  </si>
  <si>
    <t xml:space="preserve"> 402-1-004</t>
  </si>
  <si>
    <t>Koordinační funkční zkoušky</t>
  </si>
  <si>
    <t xml:space="preserve"> 402-1-005</t>
  </si>
  <si>
    <t>Výchozí revize nn</t>
  </si>
  <si>
    <t xml:space="preserve"> 402-1-006</t>
  </si>
  <si>
    <t>Dílenská/dodavatelská dokumentace</t>
  </si>
  <si>
    <t xml:space="preserve"> 402-1-007</t>
  </si>
  <si>
    <t>Dokumentace skutečného provedení</t>
  </si>
  <si>
    <t xml:space="preserve"> 402-1-008</t>
  </si>
  <si>
    <t>Stavební přípomocné práce</t>
  </si>
  <si>
    <t xml:space="preserve"> 402-1-009</t>
  </si>
  <si>
    <t>Technická příprava výroby</t>
  </si>
  <si>
    <t xml:space="preserve"> 402-1-010</t>
  </si>
  <si>
    <t>Vedlejší náklady, doprava, nakládání s odpady</t>
  </si>
  <si>
    <t xml:space="preserve"> 402-1-011</t>
  </si>
  <si>
    <t>Zkušební provoz 3 měsíce</t>
  </si>
  <si>
    <t xml:space="preserve"> 402-1-1</t>
  </si>
  <si>
    <t>Zařízení</t>
  </si>
  <si>
    <t xml:space="preserve"> 402-1-101</t>
  </si>
  <si>
    <t>Adresná ústředna EPS, min. 2 adresné kruhové linky, digitální adresné hlásiče napájené ze smyčky, zónová indikace, LCD displej, možnost dálkového servisu, download/upload pomocí PC, možnost doplnit interní tiskárnu, včetně nap. zdroje a záložních akumuátorů</t>
  </si>
  <si>
    <t xml:space="preserve"> 402-1-102</t>
  </si>
  <si>
    <t>Paralelní tablo ústředny EPS - LCD displej, plastový kryt, klávesnice, slouží k zobrazení informací o požárech v systému, zobrazuje všeobecné informace o poruše, pripojení na sběrnici, napájení 24V DC</t>
  </si>
  <si>
    <t xml:space="preserve"> 402-1-103</t>
  </si>
  <si>
    <t>Tlačítkový hlásič požáru, vnitřní použití, včetně sklíčka a krytu</t>
  </si>
  <si>
    <t xml:space="preserve"> 402-1-104</t>
  </si>
  <si>
    <t>Tlačítkový hlásič požáru, venkovní použití, včetně sklíčka a krabice na omítku</t>
  </si>
  <si>
    <t xml:space="preserve"> 402-1-105</t>
  </si>
  <si>
    <t>Zkratový izolátor pro montáž do adresného tlačítkového hlásiče</t>
  </si>
  <si>
    <t xml:space="preserve"> 402-1-106</t>
  </si>
  <si>
    <t>Samočinný hlásič, opticko kouřový, adresný</t>
  </si>
  <si>
    <t xml:space="preserve"> 402-1-107</t>
  </si>
  <si>
    <t>Samočinný hlásič, multisenzorový adresný požární hlásič</t>
  </si>
  <si>
    <t xml:space="preserve"> 402-1-108</t>
  </si>
  <si>
    <t>Plamenný hlásič požáru</t>
  </si>
  <si>
    <t>Zkratový izolátor pro adresné smyčky, instalace do patice hlásiče</t>
  </si>
  <si>
    <t xml:space="preserve"> 402-1-109</t>
  </si>
  <si>
    <t>Patice pro samočinné hlásiče, bajonetové zavírání hlásiče, 4 připojovací svorky, umožňuje zapojení externí LED signalizace</t>
  </si>
  <si>
    <t xml:space="preserve"> 402-1-110</t>
  </si>
  <si>
    <t>Paralelní signalizace hlásiče</t>
  </si>
  <si>
    <t xml:space="preserve"> 402-1-111</t>
  </si>
  <si>
    <t>Akustická siréna EPS, vnitřní</t>
  </si>
  <si>
    <t xml:space="preserve"> 402-1-112</t>
  </si>
  <si>
    <t>Akustická siréna s majákem, venkovní</t>
  </si>
  <si>
    <t xml:space="preserve"> 402-1-113</t>
  </si>
  <si>
    <t>IN/OUT modul, 2x pgm. IN pro monitorování stavu libovolných zarízení, 2x pgm. OUT, včetně instalační krabice, povrchová montáž</t>
  </si>
  <si>
    <t xml:space="preserve"> 402-1-114</t>
  </si>
  <si>
    <t>Externí napájecí zdroj DC24V/5A, vč. skříně + aku 2x40Ah</t>
  </si>
  <si>
    <t xml:space="preserve"> 402-1-2</t>
  </si>
  <si>
    <t>Kabelové rozvody</t>
  </si>
  <si>
    <t xml:space="preserve"> 402-1-201</t>
  </si>
  <si>
    <t>Kabel hlásicí linky, stíněný, 1x2x0,8, B2Ca, s1, d0</t>
  </si>
  <si>
    <t xml:space="preserve"> 402-1-202</t>
  </si>
  <si>
    <t>Kabel ovládací linky, funkční při požáru, stíněný, 2x2x0,8, třída reakce B2Ca, s1, d0</t>
  </si>
  <si>
    <t xml:space="preserve"> 402-1-203</t>
  </si>
  <si>
    <t>Kabel datové sběrnice, pož. odolný</t>
  </si>
  <si>
    <t xml:space="preserve"> 402-1-204</t>
  </si>
  <si>
    <t>Napájecí kabel nn, funkční při požáru, třída reakce B2Ca, s1, d0, 3x2,5</t>
  </si>
  <si>
    <t xml:space="preserve"> 402-1-205</t>
  </si>
  <si>
    <t>Zemnící drát, pr. 6 mm2</t>
  </si>
  <si>
    <t xml:space="preserve"> 402-1-3</t>
  </si>
  <si>
    <t>Kabelové trasy</t>
  </si>
  <si>
    <t xml:space="preserve"> 402-1-301</t>
  </si>
  <si>
    <t>Elektroinstalační lišta vkládací, 40x20mm, včetně doplňkového příslušenství (rohy, ukončovací díly, spojky, atd).</t>
  </si>
  <si>
    <t xml:space="preserve"> 402-1-302</t>
  </si>
  <si>
    <t>Elektroinstalační chránička ohebná, pr. 25mm, 750N/5cm, s protahovacím drátem</t>
  </si>
  <si>
    <t xml:space="preserve"> 402-1-303</t>
  </si>
  <si>
    <t>Elektroinstalační krabice na povrch s víkem, pro ukončení pevných trubek pr. 25mm</t>
  </si>
  <si>
    <t xml:space="preserve"> 402-1-304</t>
  </si>
  <si>
    <t>Elektroinstalační krabice odbočná pod omítku, s víčkem</t>
  </si>
  <si>
    <t xml:space="preserve"> 402-1-305</t>
  </si>
  <si>
    <t>Elektroinstalační trubka pevná pr. 25/22,1mm, hrdlovaná, 750N/5cm</t>
  </si>
  <si>
    <t xml:space="preserve"> 402-1-306</t>
  </si>
  <si>
    <t>Koleno pro pevné trubky s pr.25mm</t>
  </si>
  <si>
    <t xml:space="preserve"> 402-1-307</t>
  </si>
  <si>
    <t>Příchytka pro trubku pr. 25mm</t>
  </si>
  <si>
    <t xml:space="preserve"> 402-1-308</t>
  </si>
  <si>
    <t>Kabelová příchytka pro trasu funkční při požáru, pr. do 9 mm, včetně šroubu, certifikovaná</t>
  </si>
  <si>
    <t xml:space="preserve"> 402-1-309</t>
  </si>
  <si>
    <t>Kabelová příchytka, pr. do 9 mm, včetně šroubu a hmoždinky</t>
  </si>
  <si>
    <t xml:space="preserve"> 402-1-310</t>
  </si>
  <si>
    <t>Zadrážkování chr. pr. 25 do betonu</t>
  </si>
  <si>
    <t xml:space="preserve"> 402-1-311</t>
  </si>
  <si>
    <t>Stahovací páska, 200x4,5 mm, materiál PA, balení 100 ks</t>
  </si>
  <si>
    <t>bal</t>
  </si>
  <si>
    <t xml:space="preserve"> 402-1-312</t>
  </si>
  <si>
    <t>Požární ucpávky, do pr. 25 mm</t>
  </si>
  <si>
    <t xml:space="preserve"> 402-1-313</t>
  </si>
  <si>
    <t>Drátěný kabelový žlab, Š50xV54 mm, trasa s funkční integritou při požáru (stoupací vedení)</t>
  </si>
  <si>
    <t xml:space="preserve"> 402-1-314</t>
  </si>
  <si>
    <t>Drobný elektroinstalační materiál (hmoždinky, vruty, šroubky, stahovací pásky)</t>
  </si>
  <si>
    <t>SO 402.2 – Slaboproudé systémy - Systém strukturované kabeláže (SSK)</t>
  </si>
  <si>
    <t xml:space="preserve"> 402-2-0</t>
  </si>
  <si>
    <t xml:space="preserve"> 402-2-001</t>
  </si>
  <si>
    <t>Certifikované měření kabeláže SSK dle zásad ISO 11801, EN 50173 a TIA 568, včetně předání certifikačního protokolu</t>
  </si>
  <si>
    <t xml:space="preserve"> 402-2-002</t>
  </si>
  <si>
    <t xml:space="preserve"> 402-2-003</t>
  </si>
  <si>
    <t xml:space="preserve"> 402-2-004</t>
  </si>
  <si>
    <t xml:space="preserve"> 402-2-005</t>
  </si>
  <si>
    <t xml:space="preserve"> 402-2-006</t>
  </si>
  <si>
    <t xml:space="preserve"> 402-2-007</t>
  </si>
  <si>
    <t xml:space="preserve"> 402-2-008</t>
  </si>
  <si>
    <t xml:space="preserve"> 402-2-009</t>
  </si>
  <si>
    <t xml:space="preserve"> 402-2-1</t>
  </si>
  <si>
    <t xml:space="preserve"> 402-2-101</t>
  </si>
  <si>
    <t>Patch panel, cat. 3, 50x RJ45, černý, 1U</t>
  </si>
  <si>
    <t xml:space="preserve"> 402-2-102</t>
  </si>
  <si>
    <t>Patch panel modulární, s 4x 6x pozice pro RJ45, úhlový</t>
  </si>
  <si>
    <t xml:space="preserve"> 402-2-103</t>
  </si>
  <si>
    <t>Kryt pro patch panel, černý</t>
  </si>
  <si>
    <t xml:space="preserve"> 402-2-104</t>
  </si>
  <si>
    <t>Modul keystone do patch panelu, 6x RJ45, kat. 6A, 10 Gb/s</t>
  </si>
  <si>
    <t xml:space="preserve"> 402-2-105</t>
  </si>
  <si>
    <t>Zaslepovací panel, horizontální, 19", 1U</t>
  </si>
  <si>
    <t xml:space="preserve"> 402-2-106</t>
  </si>
  <si>
    <t>Zaslepovací panel, horizontální, 19", 2U</t>
  </si>
  <si>
    <t xml:space="preserve"> 402-2-107</t>
  </si>
  <si>
    <t>Zaslepovací panel, horizontální, 19", 3U</t>
  </si>
  <si>
    <t xml:space="preserve"> 402-2-108</t>
  </si>
  <si>
    <t>Zaslepovací panel, horizontální, 19", 4U</t>
  </si>
  <si>
    <t xml:space="preserve"> 402-2-109</t>
  </si>
  <si>
    <t>Vyvazovací pásek, samodržný, 150 mm, černý, balení 100 ks</t>
  </si>
  <si>
    <t xml:space="preserve"> 402-2-110</t>
  </si>
  <si>
    <t>Optická vana pro zakončení 48 vl., 24x LC duplex, SM, kompletní</t>
  </si>
  <si>
    <t xml:space="preserve"> 402-2-111</t>
  </si>
  <si>
    <t>Vyvazovací panel, 1U</t>
  </si>
  <si>
    <t xml:space="preserve"> 402-2-112</t>
  </si>
  <si>
    <t>Vyvazovací panel, 2U</t>
  </si>
  <si>
    <t xml:space="preserve"> 402-2-113</t>
  </si>
  <si>
    <t>Police rack mount, 1U</t>
  </si>
  <si>
    <t xml:space="preserve"> 402-2-114</t>
  </si>
  <si>
    <t>Optický pigtail, LC, OS2, LSZH, 1m, včetně navaření</t>
  </si>
  <si>
    <t/>
  </si>
  <si>
    <t xml:space="preserve"> 402-2-115</t>
  </si>
  <si>
    <t>Keystone RJ45, kat. 6A, 10 Gb/s, bílý</t>
  </si>
  <si>
    <t xml:space="preserve"> 402-2-116</t>
  </si>
  <si>
    <t>Krycí rámeček zásuvky s pozicí pro 2x RJ45 keystone, bílý</t>
  </si>
  <si>
    <t xml:space="preserve"> 402-2-117</t>
  </si>
  <si>
    <t>Montážní deska pro 2x RJ45</t>
  </si>
  <si>
    <t xml:space="preserve"> 402-2-118</t>
  </si>
  <si>
    <t>Krabice přístrojová, povrchová montáž, hloubka 40 mm</t>
  </si>
  <si>
    <t xml:space="preserve"> 402-2-119</t>
  </si>
  <si>
    <t>Elektroinstalační krabice přístrojová pod omítku</t>
  </si>
  <si>
    <t>INTERKOMY</t>
  </si>
  <si>
    <t xml:space="preserve"> 402-2-120</t>
  </si>
  <si>
    <t>Hlavní jednotka IP interkomu bez kamery, černá barva, 1 tlačítko</t>
  </si>
  <si>
    <t xml:space="preserve"> 402-2-121</t>
  </si>
  <si>
    <t>Dotyková klávesnice s RFID čtečkou (125 kHz i 13,56 MHz), včetně NFC</t>
  </si>
  <si>
    <t xml:space="preserve"> 402-2-122</t>
  </si>
  <si>
    <t>Instalační krabice pro 2 moduly, zápustné provedení</t>
  </si>
  <si>
    <t xml:space="preserve"> 402-2-123</t>
  </si>
  <si>
    <t>SW</t>
  </si>
  <si>
    <t>SW licence IP interkomu</t>
  </si>
  <si>
    <t xml:space="preserve"> 402-2-124</t>
  </si>
  <si>
    <t>SW licence audio</t>
  </si>
  <si>
    <t xml:space="preserve"> 402-2-125</t>
  </si>
  <si>
    <t>SW licence NFC</t>
  </si>
  <si>
    <t xml:space="preserve"> 402-2-126</t>
  </si>
  <si>
    <t>SW licence zabezpečení</t>
  </si>
  <si>
    <t xml:space="preserve"> 402-2-127</t>
  </si>
  <si>
    <t>I/O modul, tamper switch a bezpečnostní relé</t>
  </si>
  <si>
    <t xml:space="preserve"> 402-2-128</t>
  </si>
  <si>
    <t>Obrazovka 7", kapacitní, s PoE, Wi-Fi, černá, součástí licence pro instalaci 3. stran pro Android</t>
  </si>
  <si>
    <t xml:space="preserve"> 402-2-129</t>
  </si>
  <si>
    <t>Stolní stojan obrazovky interkomu, černý</t>
  </si>
  <si>
    <t xml:space="preserve"> 402-2-130</t>
  </si>
  <si>
    <t>Napájecí zdroj, zapuštěný</t>
  </si>
  <si>
    <t xml:space="preserve"> 402-2-131</t>
  </si>
  <si>
    <t>SW pro správu interkomů, 5letá licence</t>
  </si>
  <si>
    <t>Aktivní datové prvky sítí LAN</t>
  </si>
  <si>
    <t xml:space="preserve"> 402-2-132</t>
  </si>
  <si>
    <t>Core switche - 2x 48port + 8port 10Gbit sfp+ modul - stack dvou switchů, redundantní zdroj</t>
  </si>
  <si>
    <t xml:space="preserve"> 402-2-133</t>
  </si>
  <si>
    <t>Acess switch - 2x 24port, PoE na všech portech, 10Gbit uplink SFP+</t>
  </si>
  <si>
    <t xml:space="preserve"> 402-2-134</t>
  </si>
  <si>
    <t>Firewall s 10Gbit uplink, včetně UTM licencí, plně kompatibilní se stávajícím Fortianalyzer, 22 x GE RJ45 ports (including 2 x WAN ports, 1 x DMZ port, 1 x Mgmt port, 2 x HA ports, 16 x switch ports with 4 SFP port shared media), 4 SFP ports, 2x 10G SFP+ FortiLinks, dual power supplies redundancy. Max managed FortiAPs (Total / Tunnel) 64 / 32 + 1 rok Enterprise Protection</t>
  </si>
  <si>
    <t xml:space="preserve"> 402-2-135</t>
  </si>
  <si>
    <t>Switch 24port 1Gbps, PoE, 10Gbit uplink SFP+</t>
  </si>
  <si>
    <t xml:space="preserve"> 402-2-136</t>
  </si>
  <si>
    <t>Switch 12port 1Gbps, PoE, 1Gbit uplink SFP</t>
  </si>
  <si>
    <t xml:space="preserve"> 402-2-137</t>
  </si>
  <si>
    <t>Modul SFP+</t>
  </si>
  <si>
    <t xml:space="preserve"> 402-2-138</t>
  </si>
  <si>
    <t>Modul SFP</t>
  </si>
  <si>
    <t>Pokrytí signálem WIFI</t>
  </si>
  <si>
    <t xml:space="preserve"> 402-2-139</t>
  </si>
  <si>
    <t>AP WiFi, dual-band 802.11abgn/ac (802.11ac Wave 2), Multi-Gigabit Ethernet backhaul, 4x4:4 streams, MU-MIMO, BeamFlex+, dual ports, 802.3af/at PoE support</t>
  </si>
  <si>
    <t xml:space="preserve"> 402-2-140</t>
  </si>
  <si>
    <t>Řídící kontroler AP WiFi, podpora až 75 APs</t>
  </si>
  <si>
    <t>Tiskárny</t>
  </si>
  <si>
    <t xml:space="preserve"> 402-2-141</t>
  </si>
  <si>
    <t>Laserová tiskárna barevná, multifunkční, formát A4, skener, kopírka, fax, 30 stran za minutu černobíle, 30 stran za minutu barevně, 600x600 dpi, dotykový LCD, USB 2.0, GLAN</t>
  </si>
  <si>
    <t xml:space="preserve"> 402-2-142</t>
  </si>
  <si>
    <t>Barevná multifunkční kopírka, tiskárna, skener, formát A3, laserový tisk, rychlost 20 A4/min. barevně i černobíle, oboustranný tisk (duplex), síťová karta, skenování do e-mailu / adresáře, PDF-OCR skenování,  Barevný a černobílý tisk rychlostí 20 stran za minutu, barevný dotykový panel velikosti min. 25,6 cm, zásobník s kapacitou až 2 300 listů a flexibilní manipulace s médii, možnost používat zásady a omezit používání na úrovni funkcí podle uživatelů</t>
  </si>
  <si>
    <t xml:space="preserve"> 402-2-2</t>
  </si>
  <si>
    <t xml:space="preserve"> 402-2-201</t>
  </si>
  <si>
    <t>UTP kabel kat. 6A, LS0H, B2ca-s1-d1</t>
  </si>
  <si>
    <t xml:space="preserve"> 402-2-202</t>
  </si>
  <si>
    <t>Patch cord, kat. 6A, 2 m</t>
  </si>
  <si>
    <t xml:space="preserve"> 402-2-203</t>
  </si>
  <si>
    <t>Identifikační štítek pro patch cordy, balení 200 ks</t>
  </si>
  <si>
    <t xml:space="preserve"> 402-2-204</t>
  </si>
  <si>
    <t>Optický kabel SM, OS2, 48-vláken, univerzální</t>
  </si>
  <si>
    <t xml:space="preserve"> 402-2-205</t>
  </si>
  <si>
    <t>Optický kabel SM, OS2, 12-vláken, vnitřní</t>
  </si>
  <si>
    <t xml:space="preserve"> 402-2-206</t>
  </si>
  <si>
    <t>Optický kabel SM, OS2, 24-vláken, vnitřní</t>
  </si>
  <si>
    <t xml:space="preserve"> 402-2-207</t>
  </si>
  <si>
    <t>Optický patch cord, OS1, LC-LC duplex, 3 m</t>
  </si>
  <si>
    <t xml:space="preserve"> 402-2-208</t>
  </si>
  <si>
    <t>Sdělovací stíněný telefonní kabel 50xNx0,6, vhodný pro uložení do trubek nebo přímo do země</t>
  </si>
  <si>
    <t xml:space="preserve"> 402-2-209</t>
  </si>
  <si>
    <t>Žlutozelený zemnící vodič, 6 mm</t>
  </si>
  <si>
    <t xml:space="preserve"> 402-2-3</t>
  </si>
  <si>
    <t xml:space="preserve"> 402-2-301</t>
  </si>
  <si>
    <t>Elektroinstalační lišta 40x40mm, včetně doplňkového příslušenství (rohy, ukončovací díly, spojky, atd).</t>
  </si>
  <si>
    <t xml:space="preserve"> 402-2-302</t>
  </si>
  <si>
    <t>Elektroinstalační chránička ohebná, pr. 32mm, 750N/5cm, s protahovacím drátem</t>
  </si>
  <si>
    <t xml:space="preserve"> 402-2-303</t>
  </si>
  <si>
    <t>Elektroinstalační chránička ohebná, pr. 50mm, 750N/5cm, s protahovacím drátem</t>
  </si>
  <si>
    <t xml:space="preserve"> 402-2-304</t>
  </si>
  <si>
    <t>Držák svazkový kovový, pro cca 15 kabelů, včetně hmoždinky a šroubu</t>
  </si>
  <si>
    <t xml:space="preserve"> 402-2-305</t>
  </si>
  <si>
    <t>Kabelová spona pro cca 8 kabelů,  včetně hmoždinky a šroubu</t>
  </si>
  <si>
    <t>Hlavní kabelové trasy ESL</t>
  </si>
  <si>
    <t xml:space="preserve"> 402-2-306</t>
  </si>
  <si>
    <t>Šroub a matice pro spojení žlabů, 6x20</t>
  </si>
  <si>
    <t xml:space="preserve"> 402-2-307</t>
  </si>
  <si>
    <t>Podložka pro spojení žlabu</t>
  </si>
  <si>
    <t xml:space="preserve"> 402-2-308</t>
  </si>
  <si>
    <t>Klip</t>
  </si>
  <si>
    <t xml:space="preserve"> 402-2-309</t>
  </si>
  <si>
    <t>Oddělovací přepážka, výška 100 mm</t>
  </si>
  <si>
    <t xml:space="preserve"> 402-2-310</t>
  </si>
  <si>
    <t>Oddělovací přepážka, výška 50 mm</t>
  </si>
  <si>
    <t xml:space="preserve"> 402-2-311</t>
  </si>
  <si>
    <t>Ochranné víko, šířka 100 mm</t>
  </si>
  <si>
    <t xml:space="preserve"> 402-2-312</t>
  </si>
  <si>
    <t>Ochranné víko, šířka 200 mm</t>
  </si>
  <si>
    <t xml:space="preserve"> 402-2-313</t>
  </si>
  <si>
    <t>Ochranné víko, šířka 300 mm</t>
  </si>
  <si>
    <t xml:space="preserve"> 402-2-314</t>
  </si>
  <si>
    <t>Spojka</t>
  </si>
  <si>
    <t xml:space="preserve"> 402-2-315</t>
  </si>
  <si>
    <t>Matice, M8</t>
  </si>
  <si>
    <t xml:space="preserve"> 402-2-316</t>
  </si>
  <si>
    <t>Set pro spojování - standard</t>
  </si>
  <si>
    <t xml:space="preserve"> 402-2-317</t>
  </si>
  <si>
    <t>Závěsný držák závitové tyče</t>
  </si>
  <si>
    <t xml:space="preserve"> 402-2-318</t>
  </si>
  <si>
    <t>Profil, 15 mm, 3 m</t>
  </si>
  <si>
    <t xml:space="preserve"> 402-2-319</t>
  </si>
  <si>
    <t>Profil, 21 mm, 3 m</t>
  </si>
  <si>
    <t xml:space="preserve"> 402-2-320</t>
  </si>
  <si>
    <t>Úchyt středový drátěného žlabu Š200 mm</t>
  </si>
  <si>
    <t xml:space="preserve"> 402-2-321</t>
  </si>
  <si>
    <t>Úchyt středový drátěného žlabu Š300 mm</t>
  </si>
  <si>
    <t xml:space="preserve"> 402-2-322</t>
  </si>
  <si>
    <t>Šroubový závěs, pr. 8 mm</t>
  </si>
  <si>
    <t xml:space="preserve"> 402-2-323</t>
  </si>
  <si>
    <t>Šroub s maticí, 6x20, rezerva</t>
  </si>
  <si>
    <t xml:space="preserve"> 402-2-324</t>
  </si>
  <si>
    <t>Podložka, rezerva</t>
  </si>
  <si>
    <t xml:space="preserve"> 402-2-325</t>
  </si>
  <si>
    <t>Nůžky - model 630 mm</t>
  </si>
  <si>
    <t xml:space="preserve"> 402-2-326</t>
  </si>
  <si>
    <t>Spojka, rezerva</t>
  </si>
  <si>
    <t xml:space="preserve"> 402-2-327</t>
  </si>
  <si>
    <t>Kabelová lávka, šířka 300 mm, výška 105 mm, drátěná</t>
  </si>
  <si>
    <t xml:space="preserve"> 402-2-328</t>
  </si>
  <si>
    <t>Kabelová lávka, šířka 100 mm, výška 54 mm, drátěná</t>
  </si>
  <si>
    <t xml:space="preserve"> 402-2-329</t>
  </si>
  <si>
    <t>Kabelová lávka, šířka 200 mm, výška 54 mm, drátěná</t>
  </si>
  <si>
    <t xml:space="preserve"> 402-2-330</t>
  </si>
  <si>
    <t>Kabelová lávka, šířka 300 mm, výška 54 mm, drátěná</t>
  </si>
  <si>
    <t>SO 402.3 – Slaboproudé systémy - Telefonizace</t>
  </si>
  <si>
    <t xml:space="preserve"> 402-3-0</t>
  </si>
  <si>
    <t xml:space="preserve"> 402-3-001</t>
  </si>
  <si>
    <t xml:space="preserve"> 402-3-002</t>
  </si>
  <si>
    <t xml:space="preserve"> 402-3-003</t>
  </si>
  <si>
    <t xml:space="preserve"> 402-3-004</t>
  </si>
  <si>
    <t xml:space="preserve"> 402-3-005</t>
  </si>
  <si>
    <t xml:space="preserve"> 402-3-006</t>
  </si>
  <si>
    <t xml:space="preserve"> 402-3-1</t>
  </si>
  <si>
    <t xml:space="preserve"> 402-3-101</t>
  </si>
  <si>
    <t>Digitální stolní telefon, instalace na stůl</t>
  </si>
  <si>
    <t xml:space="preserve"> 402-3-102</t>
  </si>
  <si>
    <t>VoIP telefon s min. 7" grafickým dotykovým displejem a náhlavní soupravou</t>
  </si>
  <si>
    <t xml:space="preserve"> 402-3-103</t>
  </si>
  <si>
    <t>VoIP telefon, černý, sluchátko s kabelem, LCD 128 x 48 px, monochromatický</t>
  </si>
  <si>
    <t xml:space="preserve"> 402-3-104</t>
  </si>
  <si>
    <t>Náhradní sluchátko k bezdrátovým náhlavním soupravám + nabíjecí souprava</t>
  </si>
  <si>
    <t xml:space="preserve"> 402-3-105</t>
  </si>
  <si>
    <t>Telefonní VoIP ústředna v následující minimální konfiguraci: 1x karta komunikační gateway, napaječ 230V , 1x systémová, 1x ISDN30,  1x Analogue Trunk až pro 12  analogových vstupních linek, 1x karta pro připojení IDSN trunků, 1x karta digitální přípojky</t>
  </si>
  <si>
    <t xml:space="preserve"> 402-3-106</t>
  </si>
  <si>
    <t>Software a licence pro běh telefonní ústředny ve virtuálním prostředí</t>
  </si>
  <si>
    <t xml:space="preserve"> 402-3-107</t>
  </si>
  <si>
    <t>Nahrávací zařízení, 19" desktop, digitální interface G.703, karta analogových vstupů pro 8 kanálů, sw, licence 1x ISDN30 + 2x analog + 1x LAN klient</t>
  </si>
  <si>
    <t xml:space="preserve"> 402-3-108</t>
  </si>
  <si>
    <t xml:space="preserve">Server pro nahrávací zařízení </t>
  </si>
  <si>
    <t xml:space="preserve"> 402-3-109</t>
  </si>
  <si>
    <t>Licence pro nahrávací zařízení</t>
  </si>
  <si>
    <t>SO 402.4 – Slaboproudé systémy - Přístupový (ACS) a zabezpečovací systém (PZTS)</t>
  </si>
  <si>
    <t xml:space="preserve"> 402-4-0</t>
  </si>
  <si>
    <t xml:space="preserve"> 402-4-001</t>
  </si>
  <si>
    <t xml:space="preserve"> 402-4-002</t>
  </si>
  <si>
    <t xml:space="preserve"> 402-4-003</t>
  </si>
  <si>
    <t xml:space="preserve"> 402-4-004</t>
  </si>
  <si>
    <t xml:space="preserve"> 402-4-005</t>
  </si>
  <si>
    <t xml:space="preserve"> 402-4-006</t>
  </si>
  <si>
    <t xml:space="preserve"> 402-4-007</t>
  </si>
  <si>
    <t xml:space="preserve"> 402-4-008</t>
  </si>
  <si>
    <t xml:space="preserve"> 402-4-009</t>
  </si>
  <si>
    <t xml:space="preserve"> 402-4-010</t>
  </si>
  <si>
    <t xml:space="preserve"> 402-4-1</t>
  </si>
  <si>
    <t xml:space="preserve"> 402-4-101</t>
  </si>
  <si>
    <t>Přístupová čtečka s rozhraním Bluetooth, RFID (125 kHz i 13,56 MHz), NFC</t>
  </si>
  <si>
    <t xml:space="preserve"> 402-4-102</t>
  </si>
  <si>
    <t>Propojovací kabel se čtečkou k RJ45</t>
  </si>
  <si>
    <t xml:space="preserve"> 402-4-103</t>
  </si>
  <si>
    <t>Rám 1 modulu pro zápustnou instalaci, černý</t>
  </si>
  <si>
    <t xml:space="preserve"> 402-4-104</t>
  </si>
  <si>
    <t>Krabice pro instalaci do zdi</t>
  </si>
  <si>
    <t xml:space="preserve"> 402-4-105</t>
  </si>
  <si>
    <t>Montážní deska</t>
  </si>
  <si>
    <t xml:space="preserve"> 402-4-106</t>
  </si>
  <si>
    <t>SW licence pro ACS (25 zařízení)</t>
  </si>
  <si>
    <t xml:space="preserve"> 402-4-107</t>
  </si>
  <si>
    <t>SW pro správu přístupového systému a interkomů</t>
  </si>
  <si>
    <t xml:space="preserve"> 402-4-108</t>
  </si>
  <si>
    <t>SW vzdálené konfigurace čteček a interkomů přes cloudovou službu</t>
  </si>
  <si>
    <t xml:space="preserve"> 402-4-109</t>
  </si>
  <si>
    <t>RFID karta formátu ISO, 13,56 MHz</t>
  </si>
  <si>
    <t xml:space="preserve"> 402-4-110</t>
  </si>
  <si>
    <t>Aplikace pro mobilní telefony - Přístupová karta NFC a Bluetooth</t>
  </si>
  <si>
    <t xml:space="preserve"> 402-4-111</t>
  </si>
  <si>
    <t>Bezpečnostní relé</t>
  </si>
  <si>
    <t xml:space="preserve"> 402-4-112</t>
  </si>
  <si>
    <t>Přepěťová ochrana fETH, RJ45/RJ45</t>
  </si>
  <si>
    <t xml:space="preserve"> 402-4-113</t>
  </si>
  <si>
    <t>Elektromechanický zámek pro jednostrannou kontrolu vstupu - dělený čtyřhran kliky – možnost volitelné funkce vnitřní a vnější kliky, zámek je vždy osazen kováním typu klika/klika, pravolevý - oboustranná střelka, možnost nastavit zámek do reverzní nebo standardní funkce, samozamykací, paniková funkce, napájení v rozsahu 12-24V DC, dvoubodové uzamčení dveří, Napájení 12 – 24 V DC STAB +/- 10 %, Proudový odběr 12V DC 240 mA v klidu (Max. 550 mA),  24V DC 130 mA v klidu (Max. 300 mA), 4. bezpečnostní třída, lze použit na požárně odolných dveřích, certifikace pro panikové dveře dle normy EN1125 a unikové dveře dle normy EN179</t>
  </si>
  <si>
    <t xml:space="preserve"> 402-4-114</t>
  </si>
  <si>
    <t>Systémový kabel s konektorem, 10m, pr. 6mm</t>
  </si>
  <si>
    <t xml:space="preserve"> 402-4-115</t>
  </si>
  <si>
    <t>Zadlabávací rozpojitelná kabelová průchodka</t>
  </si>
  <si>
    <t xml:space="preserve"> 402-4-116</t>
  </si>
  <si>
    <t>Protiplech</t>
  </si>
  <si>
    <t xml:space="preserve"> 402-4-117</t>
  </si>
  <si>
    <t>Kování koule - klika</t>
  </si>
  <si>
    <t xml:space="preserve"> 402-4-118</t>
  </si>
  <si>
    <t>Samozavírač dveří</t>
  </si>
  <si>
    <t xml:space="preserve"> 402-4-119</t>
  </si>
  <si>
    <t>Propojovací krabice,16+2 šroubovací svorky do krabice KU68</t>
  </si>
  <si>
    <t xml:space="preserve"> 402-4-120</t>
  </si>
  <si>
    <t>Napájecí zdroj, zálohovaný, 230 V AC/12 V DC, včetně aku.</t>
  </si>
  <si>
    <t xml:space="preserve"> 402-4-121</t>
  </si>
  <si>
    <t>Tlačítko pro vzdálené ovládání dveří</t>
  </si>
  <si>
    <t xml:space="preserve"> 402-4-122</t>
  </si>
  <si>
    <t>Ústředna PZTS - napájecí napětí  230 V / 50 Hz, max. trvalý odběr ze svorek AUX  1 A, max. velikost dobíj. proudu do AKU  1,25 A, velikost záložního AKU  do krytu 34 Ah, vlastní odběr ústředny  250 mA, počet sběrnic  4, délka sběrnice až 1000 m, reléový výstup pro sirénu, zatížitelnost sirénového výstupu 1 A, základní počet zón ústředny 16, celkový počet zón 520, počet koncentrátorů až 63, počet typů zón 60, počet podsystémů min. 32, zákl. počet PGM výstupů ústředny  8+6, počet PGM výstupů  min. 260+6, zatížitelnost PGM výstupů  400 mA, počet typů výstupů  92, počet uživatelských kódů min. 999, délka uživatelského kódu čtyř až šestimístný, počet vzorů přístupových práv 100, Paměť událostí min. 1500, počet klávesnic až 32, funkční klávesy na klávesnici  2, komunikátor pro VTS interní, základní komunikační formáty  Contact ID, SIA 1-4, počet tel. čísel komunikátoru min. 2, kontrola telefonní linky, komunikátor RS-232 interní, schváleno dle ČSN EN 50 131-1 min. do st. 3.</t>
  </si>
  <si>
    <t xml:space="preserve"> 402-4-123</t>
  </si>
  <si>
    <t>Akumulátor 12V/38 Ah</t>
  </si>
  <si>
    <t xml:space="preserve"> 402-4-124</t>
  </si>
  <si>
    <t>GSM komunikátor v podobě plošného spoje pro umístění dle potřeb instalace. Šest aktivačních vstupů slouží pro odeslání poplachových SMS a dva výstupy ovladatelné SMS zprávami slouží jako dálkový ovladač. Navíc rozlišuje formáty 4+2 a Ademco CID z komunikátoru ústředny PZTS a ve formě SMS předá uživateli informaci až o 225 událostech</t>
  </si>
  <si>
    <t xml:space="preserve"> 402-4-125</t>
  </si>
  <si>
    <t>LCD klávesnice pro ústředny PZTS, odběr klidový 60 mA, odběr max.  95 mA, dvouřádkový LCD displej, 32 znaků, programovatelné podsvícení, sabotážní kontakt, barva bílá, třída prostředí II - vnitřní všeobecné, rozměry V150 mm x Š92 mm x H25 mm</t>
  </si>
  <si>
    <t xml:space="preserve"> 402-4-126</t>
  </si>
  <si>
    <t>Plastová krabice pro povrchovou montáž klávesnice</t>
  </si>
  <si>
    <t xml:space="preserve"> 402-4-127</t>
  </si>
  <si>
    <t>Koncentrátor v kovovém krytu pro 8 zón a 4 PGM výstupy - odběr klidový  50 mA, počet zón  8, sabotážní kontakt, počet PGM výstupů  4, softwarově nastavitelná polarita</t>
  </si>
  <si>
    <t xml:space="preserve"> 402-4-128</t>
  </si>
  <si>
    <t>Spínaný zdroj 13,8 Vss / 3,5A s vysokou účinností v kovovém krytu, AKU max. 17Ah</t>
  </si>
  <si>
    <t xml:space="preserve"> 402-4-129</t>
  </si>
  <si>
    <t>Akumulátor 12V / 17 Ah</t>
  </si>
  <si>
    <t xml:space="preserve"> 402-4-130</t>
  </si>
  <si>
    <t xml:space="preserve">MG kontakt čtyřdrátový s pracovní mezerou 25mm </t>
  </si>
  <si>
    <t xml:space="preserve"> 402-4-131</t>
  </si>
  <si>
    <t>MG kontakt čtyřdrátový, vratový, s hliníkovou fólií a pracovní mezerou 15mm</t>
  </si>
  <si>
    <t xml:space="preserve"> 402-4-132</t>
  </si>
  <si>
    <t>Tamper krabice, povrchová, 8+2 šroubovací svorky</t>
  </si>
  <si>
    <t xml:space="preserve"> 402-4-133</t>
  </si>
  <si>
    <t>PIR detektor pohybu, digitální zpracování signálu, quad PIR, dosah vějíř délka 12 m, úhel 85 °, montážní výška 1,5 - 2,4 m, ddběr max. 11 mA, nastavitelná citlivost  nízká / střední / vysoká, indikace poplachu LED diodou, doba náběhu max. 30 s, poplachová perioda cca. 2,5 s, třída prostředí II, pracovní teplota -20 až 50 °C</t>
  </si>
  <si>
    <t xml:space="preserve"> 402-4-134</t>
  </si>
  <si>
    <t>Akusticko optická venkovní siréna, zálohovaná</t>
  </si>
  <si>
    <t xml:space="preserve"> 402-4-2</t>
  </si>
  <si>
    <t xml:space="preserve"> 402-4-201</t>
  </si>
  <si>
    <t>F/UTP kabel kat. 6A, LS0H, Dca-s2-d2-a1</t>
  </si>
  <si>
    <t xml:space="preserve"> 402-4-202</t>
  </si>
  <si>
    <t>Patch cord, kat. 6A, S/FTP, 2 m</t>
  </si>
  <si>
    <t xml:space="preserve"> 402-4-203</t>
  </si>
  <si>
    <t>Napájecí kabel 2x2,5 mm</t>
  </si>
  <si>
    <t xml:space="preserve"> 402-4-204</t>
  </si>
  <si>
    <t>Stíněný kabel se zesílenými napájecími žilami 4x0,5+2x0,8, maximální odpor jádra  97,8 Ohm/km, průměr kabelu 4,7 - 4,9 mm</t>
  </si>
  <si>
    <t xml:space="preserve"> 402-4-205</t>
  </si>
  <si>
    <t>Stíněný kabel se zesílenými napájecími žilami 8x0,5+2x0,8, maximální odpor jádra  97,8 Ohm/km, průměr kabelu 5,3 - 5,5 mm</t>
  </si>
  <si>
    <t xml:space="preserve"> 402-4-206</t>
  </si>
  <si>
    <t>Metalický sdělovací stíněný kabel 3x2x0,5 (zapojení detektorů)</t>
  </si>
  <si>
    <t xml:space="preserve"> 402-4-3</t>
  </si>
  <si>
    <t xml:space="preserve"> 402-4-301</t>
  </si>
  <si>
    <t>Elektroinstalační lišta 20x20mm, včetně doplňkového příslušenství (rohy, ukončovací díly, spojky, atd).</t>
  </si>
  <si>
    <t xml:space="preserve"> 402-4-302</t>
  </si>
  <si>
    <t>Elektroinstalační chránička pevná, pr. 25mm</t>
  </si>
  <si>
    <t xml:space="preserve"> 402-4-303</t>
  </si>
  <si>
    <t xml:space="preserve"> 402-4-304</t>
  </si>
  <si>
    <t>Příchytky pro chráničku pr. 25</t>
  </si>
  <si>
    <t xml:space="preserve"> 402-4-305</t>
  </si>
  <si>
    <t>Spojka pro chráničky pr. 25 mm</t>
  </si>
  <si>
    <t xml:space="preserve"> 402-4-306</t>
  </si>
  <si>
    <t>SO 402.5 – Slaboproudé systémy - Kamerový systém (CCTV)</t>
  </si>
  <si>
    <t xml:space="preserve"> 402-5-0</t>
  </si>
  <si>
    <t xml:space="preserve"> 402-5-001</t>
  </si>
  <si>
    <t xml:space="preserve"> 402-5-002</t>
  </si>
  <si>
    <t>Individuální zkoušky systému</t>
  </si>
  <si>
    <t xml:space="preserve"> 402-5-003</t>
  </si>
  <si>
    <t xml:space="preserve"> 402-5-004</t>
  </si>
  <si>
    <t xml:space="preserve"> 402-5-005</t>
  </si>
  <si>
    <t xml:space="preserve"> 402-5-006</t>
  </si>
  <si>
    <t xml:space="preserve"> 402-5-007</t>
  </si>
  <si>
    <t xml:space="preserve"> 402-5-008</t>
  </si>
  <si>
    <t xml:space="preserve"> 402-5-1</t>
  </si>
  <si>
    <t xml:space="preserve"> 402-5-101</t>
  </si>
  <si>
    <t>Síťový videorekordér (NVR) v řešení all-in-one obsahující SW vybavení pro správu kamerového systému, záznam a prohlížení obrazových informací, předinstalovaná licence pro 32 kanálů (max. 128), úložná kapacita 4 x 4 TB (max. 6 x 4 TB), RAID 5, včetně disků, licence pro 5 pracovních stanic (max. 10), 1x CCTV klávesnice (max. 10), 1x mobile video service (max. 2), montáž do 19" rozvaděče (2U),  Network interface - dual port Gigabit Ethernet, napájení 100-240 VAC, 50/60 Hz</t>
  </si>
  <si>
    <t xml:space="preserve"> 402-5-102</t>
  </si>
  <si>
    <t>Vnitřní profesionální HD 2MP kamera IP s kopulovým krytem, komprese videa H.265, H.264, M-JPEG, více konfigurovatelných toků, konfigurovatelný snímkový kmitočet a šířka pásma, integrované infračervené osvětlení - vzdálenost 30 m, pole 10 diod LED s vysokou účinností, vlnová délka 850 nm, nastavitelná intenzita infračerveného světla, typ snímacího prvku - 1/2,9 palcový CMOS, počet efektivních pixelů 1 920 × 1 080 (h × v); 2 MP (přibližně), automatický varifokální (AVF) objektiv 3 až10 mm, s korekcí pro infračervenou částspektra, DC clona F1,3 – 360, Napájení +12 Vss ±5 %, 24 Vstř ±10 % nebo napájení přes síť Ethernet (jmenovité 48 Vss), kompatibilita sestandardem ONVIF</t>
  </si>
  <si>
    <t xml:space="preserve"> 402-5-103</t>
  </si>
  <si>
    <t>Box pro povrchovou montáž (Ø145 mm) pro kamerys kopulovým krytem</t>
  </si>
  <si>
    <t xml:space="preserve"> 402-5-104</t>
  </si>
  <si>
    <t>Venkovní válcová HD 2Mpx IP kamera, typ snímacího prvku - 1/2,8 palcový CMOS, aktivní pixely 1 937 × 1 097 (h × v); přibližně 2,12 MP, komprese videa H.265, H.264, M-JPEG, více konfigurovatelných toků, konfigurovatelný snímkový kmitočet a šířka pásma, HDR, automatický varifokální objektiv 2,8 až 12 mm, DC clona  F1,4 až 360, IP67, IK10, s infračerveným osvětlením - vzdálenost 60 m, pole 4 diod LED s vysokou účinností, vlnovádélka 850 nm, základní analýzou obrazu, kompatibilita se standardem ONVIF, napájení přes síť Ethernet (jmenovité 48 Vss); nebo24 V stř ±10% / +12 V ss ±10 %, Norma PoE IEEE 802.3af (802.3at typ 1), úroveň napájení - třída 3</t>
  </si>
  <si>
    <t xml:space="preserve"> 402-5-105</t>
  </si>
  <si>
    <t>Konzole pro ucyhcení kamery nad atiku</t>
  </si>
  <si>
    <t xml:space="preserve"> 402-5-106</t>
  </si>
  <si>
    <t>Přepěťová ochrana pro venkovní IP kamery podporující přenos Power over Ethernet a 100 BaseT, napájení do 48 V DC</t>
  </si>
  <si>
    <t xml:space="preserve"> 402-5-2</t>
  </si>
  <si>
    <t>Kabelové rozvody i trasy jsou řešeny v rámci profese SSK</t>
  </si>
  <si>
    <t>SO 402.6 – Slaboproudé systémy - Společná televizní anténa (STA)</t>
  </si>
  <si>
    <t xml:space="preserve"> 402-6-0</t>
  </si>
  <si>
    <t xml:space="preserve"> 402-6-001</t>
  </si>
  <si>
    <t xml:space="preserve"> 402-6-002</t>
  </si>
  <si>
    <t xml:space="preserve"> 402-6-003</t>
  </si>
  <si>
    <t xml:space="preserve"> 402-6-004</t>
  </si>
  <si>
    <t xml:space="preserve"> 402-6-005</t>
  </si>
  <si>
    <t xml:space="preserve"> 402-6-006</t>
  </si>
  <si>
    <t xml:space="preserve"> 402-6-007</t>
  </si>
  <si>
    <t xml:space="preserve"> 402-6-008</t>
  </si>
  <si>
    <t xml:space="preserve"> 402-6-009</t>
  </si>
  <si>
    <t xml:space="preserve"> 402-6-1</t>
  </si>
  <si>
    <t xml:space="preserve"> 402-6-101</t>
  </si>
  <si>
    <t>Anténa UHF, kanál 21-60, G=15 dBd, LTE , frekvenční rozsah 470-790 MHz, předozadní poměr 27 dB, vyzařovací úhel v horizontální rovině 32°, vyzařovací úhel ve vertikální rovině 33°</t>
  </si>
  <si>
    <t xml:space="preserve"> 402-6-102</t>
  </si>
  <si>
    <t>Výložníky včetně upevňovacích prvků pro uchycení antény na stávající stožár</t>
  </si>
  <si>
    <t>sad</t>
  </si>
  <si>
    <t xml:space="preserve"> 402-6-103</t>
  </si>
  <si>
    <t>LTE filtr 0-790 MHz, zádrž 60 dB pro LTE, TETRA, GSM, průchozí pro nap, F-kon., venkovní použití</t>
  </si>
  <si>
    <t xml:space="preserve"> 402-6-104</t>
  </si>
  <si>
    <t>DAB anténa, kruhový dipol H+V</t>
  </si>
  <si>
    <t xml:space="preserve"> 402-6-105</t>
  </si>
  <si>
    <t>Širokopásmová přepěťová ochrana určena pro základní ochranu proti přepětí a atmosférickým výbojům, nominální pracovní napětí 90 V, max. špičkový výkon 200 W, frekvenční rozsah 1 - 3 GHz, průchozí útlum 0,1 dB, impedance 75 Ohm, jmenovitý vybíjecí proud 10 A, max. vybíjecí proud (8/20 µs) 10 kA, průchod pro napájení max 24V/500 mA, konektory F-konektor, pracovní teplota -40°C - +80°C</t>
  </si>
  <si>
    <t xml:space="preserve"> 402-6-106</t>
  </si>
  <si>
    <t>Slučovač, UHF,VHF + FM, vstupy průchozí pro napájení, plastový kryt, F konektory</t>
  </si>
  <si>
    <t xml:space="preserve"> 402-6-107</t>
  </si>
  <si>
    <t>Televizní multipřepínač s TV vstupem a 8 výstupy</t>
  </si>
  <si>
    <t xml:space="preserve"> 402-6-108</t>
  </si>
  <si>
    <t xml:space="preserve">Nástěnná rozvodnice STA, povrchová, Š600xV800xV200mm </t>
  </si>
  <si>
    <t xml:space="preserve"> 402-6-109</t>
  </si>
  <si>
    <t>Napájecí zásuvka 230V/50Hz na DIN lištu, Jmenovitý proud: 16A/250V AC, Montáž: na DIN lištu 35x7,5 EN60715, Krytí svorek: IP20, Připojovací vodiče: max. 2x2,5mm2 - Cu45-3-1</t>
  </si>
  <si>
    <t xml:space="preserve"> 402-6-110</t>
  </si>
  <si>
    <t>Řadové svorky na DIN lištu, průchozí, připojovací vodiče 2,5 mm2</t>
  </si>
  <si>
    <t xml:space="preserve"> 402-6-111</t>
  </si>
  <si>
    <t>Nosná lišta DIN, 35/7,5, děrovaná</t>
  </si>
  <si>
    <t xml:space="preserve"> 402-6-112</t>
  </si>
  <si>
    <t>Kryt zásuvky anténní, s vylamovacím otvorem pro přístroj anténní zásuvky TV+R, včetně rámečku, design dle koordinace s rozvody strukturované kabeláže a silnoproudými rozvody</t>
  </si>
  <si>
    <t xml:space="preserve"> 402-6-113</t>
  </si>
  <si>
    <t>Přístroj zásuvky anténní televizní, rozhlasové - koncové, zásuvka umožňuje průchod proudu (max. 500 mA DC), odbočovacím útlum 2 dB, jmenovitá impedance vstupů a výstupů 75 Ohm, konektor F bude opatřen závitem</t>
  </si>
  <si>
    <t xml:space="preserve"> 402-6-114</t>
  </si>
  <si>
    <t xml:space="preserve"> 402-6-115</t>
  </si>
  <si>
    <t>F-konektor šroubovací</t>
  </si>
  <si>
    <t xml:space="preserve"> 402-6-2</t>
  </si>
  <si>
    <t xml:space="preserve"> 402-6-201</t>
  </si>
  <si>
    <t>Koaxiální kabel 75 ohm, pro venkovní použití, průměr 6,6 mm, černý, PE, vnitřní vodič 1,13mm Cu, opletení Cu</t>
  </si>
  <si>
    <t xml:space="preserve"> 402-6-202</t>
  </si>
  <si>
    <t>Koaxiální kabel 75 ohm, pro vnitřní použití, LSFH, 6,9 mm, šedý, vnitř. vodič 1,2 mm Cu</t>
  </si>
  <si>
    <t xml:space="preserve"> 402-6-203</t>
  </si>
  <si>
    <t>Napájecí kabel NN, 3x1,5</t>
  </si>
  <si>
    <t xml:space="preserve"> 402-6-204</t>
  </si>
  <si>
    <t xml:space="preserve"> 402-6-3</t>
  </si>
  <si>
    <t xml:space="preserve"> 402-6-301</t>
  </si>
  <si>
    <t xml:space="preserve"> 402-6-302</t>
  </si>
  <si>
    <t xml:space="preserve"> 402-6-303</t>
  </si>
  <si>
    <t xml:space="preserve"> 402-6-304</t>
  </si>
  <si>
    <t xml:space="preserve"> 402-6-305</t>
  </si>
  <si>
    <t xml:space="preserve"> 402-6-306</t>
  </si>
  <si>
    <t xml:space="preserve">PS 01.1a - Chlazení a vzduchotechnika </t>
  </si>
  <si>
    <t>PS01-1a-0</t>
  </si>
  <si>
    <t>PS01-1a-001</t>
  </si>
  <si>
    <t>PS01-1a-002</t>
  </si>
  <si>
    <t>PS01-1a-003</t>
  </si>
  <si>
    <t>PS01-1a-004</t>
  </si>
  <si>
    <t>Komplexní zkouška systému chlazení, zvlhčování a vzduchotechniky</t>
  </si>
  <si>
    <t>PS01-1a-005</t>
  </si>
  <si>
    <t>PS01-1a-006</t>
  </si>
  <si>
    <t>PS01-1a-007</t>
  </si>
  <si>
    <t>PS01-1a-008</t>
  </si>
  <si>
    <t>PS01-1a-009</t>
  </si>
  <si>
    <t>PS01-1a-1</t>
  </si>
  <si>
    <t>Technologické chlazení datového sálu</t>
  </si>
  <si>
    <t>PS01-1a-101</t>
  </si>
  <si>
    <t>Jednotka přesné klimatizace v provedení INROW (spefikace jednotky dle platné projektové dokumentace)
- provedení jednotky INROW (meziracková)
- rozměr jednotky max. 300x1200x2045mm (šířka x hloubka x výška s podstavcem); hmotnost sestavy cca 200kg
- min. hrubý citelný výkon 24,2kW; min. čistý citelný výkon 23,29kW; ESP 20Pa
- napájení jednotky 400V / 50Hz / 3fáze; max. příkon 6,55kW
- kondenzační teplota 45,4°C; jednotka obsahuje kompresor DC inverterově řízený a elektronický expanzní ventil a okruh pracuje s chladivem R410A
- jednotky obsahují filtr třídy G4 se senzorem zanesení
- jednotka je vybavená řídící jednotkou pro řízení; jednotka je vybavena kartou pro monitorování SNMP, MODBUS (RS485/IP), BACnet (RS485/IP)
- jednotka přesné klimatizace je dále vybavená kitem pro prodloužení ekvivaletní délky potrubí
- je vybavena displejem; výstup vzduchu přes nastavitelné difúzory; EC ventilátory
- jednotka obsahuje čerpadlo kondenzátu (výtlak čerpadla min. 3,0m)
- současti dodávky je i elektródový zvlhčovač s nastavitelnou kapacitou
- pokud vnitřní jednotka neobsahuje zberač chladiva je současti dodávky i tento zberač</t>
  </si>
  <si>
    <t>PS01-1a-102</t>
  </si>
  <si>
    <t>Jednotka přesné klimatizace v provedení INROW (spefikace jednotky dle platné projektové dokumentace)
- provedení jednotky INROW (meziracková)
- rozměr jednotky max. 300x1200x2045mm (šířka x hloubka x výška s podstavcem); hmotnost sestavy cca 200kg
- min. hrubý citelný výkon 24,2kW; min. čistý citelný výkon 23,29kW; ESP 20Pa
- napájení jednotky 400V / 50Hz / 3fáze; max. příkon 6,55kW
- kondenzační teplota 45,4°C; jednotka obsahuje kompresor DC inverterově řízený a elektronický expanzní ventil a okruh pracuje s chladivem R410A
- jednotky obsahují filtr třídy G4 se senzorem zanesení
- jednotka je vybavená řídící jednotkou pro řízení; jednotka je vybavena kartou pro monitorování SNMP, MODBUS (RS485/IP), BACnet (RS485/IP)
- jednotka přesné klimatizace je dále vybavená kitem pro prodloužení ekvivaletní délky potrubí
- je vybavena displejem; výstup vzduchu přes nastavitelné difúzory; EC ventilátory
- jednotka obsahuje čerpadlo kondenzátu (výtlak čerpadla min. 3,0m)
- pokud vnitřní jednotka neobsahuje zberač chladiva je současti dodávky i tento zberač</t>
  </si>
  <si>
    <t>PS01-1a-103</t>
  </si>
  <si>
    <t>Start-UP jednotek přesné klimatizace a šéf montáž jednotek</t>
  </si>
  <si>
    <t>PS01-1a-104</t>
  </si>
  <si>
    <t xml:space="preserve">Propojení jednotek do jedné skupiny pro optimální chlazení </t>
  </si>
  <si>
    <t>PS01-1a-105</t>
  </si>
  <si>
    <t>Zaslepení spodních vývodu chladivového potrubí u jednotek</t>
  </si>
  <si>
    <t>PS01-1a-106</t>
  </si>
  <si>
    <t>Vzduchem chlazený kondenzátor pro odvod tepelné zátěže (specifikace a provedení jednotky dle platné projektové dokumentace)
- vzduchem chlazený kondenzátor pro odvod tepelné zátěže
- návrhová venkovní teplota 37,2°C; nadmořská výška 396m n. m.
- kondenzační výkon max. 30,0kW
- napájení 230V / 50Hz / 1fáze; celkový příkon 0,40kW
- hladina akustického výkonu 64 dB(A); hladina akustického výkonu ve vzádelnosti 10m 33 dB(A)
- rozměr venkovní jednotky max. 2484x1088x965mm (délka x šířka x výška); hmotnost 174kg
- max. provozní tlak 46,0bar; připojovací rozměr potrubí 2x 28mm x 1,5mm
- součásti dodávky jsou i tlakové čidlo (montáž a propojení ventilátorů); EC ventilátory pro zvýšení účinnosti; GMM EC kontrolní skříň; tlumiče chvění</t>
  </si>
  <si>
    <t>PS01-1a-107</t>
  </si>
  <si>
    <t>Start-UP venkovních jednotek a šéf montáž jednotek</t>
  </si>
  <si>
    <t>PS01-1a-108</t>
  </si>
  <si>
    <t>Uzavírací ventil (dodávka včetně těsnění a spojovacího materiálu)</t>
  </si>
  <si>
    <t>PS01-1a-109</t>
  </si>
  <si>
    <t>Zpětná klapka (dodávka včetně těsnění a spojovacího materiálu)</t>
  </si>
  <si>
    <t>PS01-1a-110</t>
  </si>
  <si>
    <t>Servisní ventil s kontrolním hledítkem (dodávka včetně těsnění a spojovacího materiálu)</t>
  </si>
  <si>
    <t>PS01-1a-111</t>
  </si>
  <si>
    <t>Schrader ventil (dodávka včetně těsnění a spojovacího materiálu)</t>
  </si>
  <si>
    <t>PS01-1a-112</t>
  </si>
  <si>
    <t>Cu potrubí Ø16mm; tloušťka stěny 1,0mm; dodávka včetně tvarovek a spojovacího materiálu
- měděné potrubí určené pro chlazení, klimatizace vyrobeno dle DIN 8905 (obsah Cu 99,93%) 
-  konce uzavřené, případně utěsněné; tvrdé trubky F22 (R220) - provedení ve svitcích; tvrdé trubky F36 (R290) - provedení v tyčích</t>
  </si>
  <si>
    <t>PS01-1a-113</t>
  </si>
  <si>
    <t>Cu potrubí Ø22mm; tloušťka stěny 1,0mm; dodávka včetně tvarovek a spojovacího materiálu
- měděné potrubí určené pro chlazení, klimatizace vyrobeno dle DIN 8905 (obsah Cu 99,93%) 
-  konce uzavřené, případně utěsněné; tvrdé trubky F22 (R220) - provedení ve svitcích; tvrdé trubky F36 (R290) - provedení v tyčích</t>
  </si>
  <si>
    <t>PS01-1a-114</t>
  </si>
  <si>
    <t>PS01-1a-115</t>
  </si>
  <si>
    <t>PS01-1a-116</t>
  </si>
  <si>
    <t xml:space="preserve">Tloušťka izolace 13mm, pro Cu potrubí Ø22mm včetně armatur
- tepelná izolace ve vnitřním prostředí na bázi kaučuku s vysokým difúzním odporem µ≥7000 dle EN 12086 (DIN52615) </t>
  </si>
  <si>
    <t>PS01-1a-117</t>
  </si>
  <si>
    <t>Páska pro kompletizaci tepelné izolace</t>
  </si>
  <si>
    <t>PS01-1a-118</t>
  </si>
  <si>
    <t>PS01-1a-119</t>
  </si>
  <si>
    <t>PS01-1a-120</t>
  </si>
  <si>
    <t>PS01-1a-121</t>
  </si>
  <si>
    <t>PS01-1a-122</t>
  </si>
  <si>
    <t>Pozn.: Skutečné množství chladiva se určí po instalaci systému chlazení a určení skutečné délky potrubí; při návrhových pracích se uvažuje s množstvím 46kg pro všechny chladící okruhy provozního souboru</t>
  </si>
  <si>
    <t>PS01-1a-123</t>
  </si>
  <si>
    <t xml:space="preserve">Pozn.: Ve žlabu vést všechny vedení pro chlazení datového centra  </t>
  </si>
  <si>
    <t>PS01-1a-124</t>
  </si>
  <si>
    <t>PS01-1a-125</t>
  </si>
  <si>
    <t>PS01-1a-126</t>
  </si>
  <si>
    <t>Montáž chladícího systému dle platné projektové dokumentace provozního souboru</t>
  </si>
  <si>
    <t xml:space="preserve">Pozn.: Montáž zahrnuje vešekeré náklady pro kompletní montáž provozního soubour včetně nákladů na dopravu zaměstnanců, ubytování a jiné  </t>
  </si>
  <si>
    <t>PS01-1a-2</t>
  </si>
  <si>
    <t>Vzduchotechnika - odvětrání po zhašení</t>
  </si>
  <si>
    <t>PS01-1a-201</t>
  </si>
  <si>
    <t>Radiální ventilátor do čtyřhranného potrubí pro odvod vzduchu po zhašení
- radiální ventilátor do čtyřhranného potrubí; průtok vzduchu max. 630m3/h; max. dispoziční externí tlak (ESP) 320Pa při průtoku 630m3/h
- rozměr max. 500x240x440mm (délka x šířka x výška); hmotnost 16kg; rozměr připojení 400x200mm
- napájení 230V / 50Hz / 1fáze; max. příkon 0,204kW
- dodávka včetně spojovací manžety na čtyřhranné potrubí</t>
  </si>
  <si>
    <t>PS01-1a-202</t>
  </si>
  <si>
    <t>Požární stěnový uzávěr se servopohonem (specifikace a provedení dle platné projektové dokumentace)
- celkový rozměr požárního stěnového uzávěru 440x300mm; počet listů 2; součást dodávky 1 mřížka
- servopohon bez napětí zavřeno včetně havarijní funkce (pružina); napájení servopohonu L+N1
- požární odolnost min. EI90S; hmotnost 1,2kg; servopohon má možnost sledování poloh</t>
  </si>
  <si>
    <t>PS01-1a-203</t>
  </si>
  <si>
    <t>Požární klapka 400x200mm (specifikace a provedení dle platné projektové dokumentace)
- připojovací rozměr požární klapky 400x200mm
- servopohon bez napětí zavřeno včetně havarijní funkce (pružina); napájení servopohonu L+N1
- požární odolnost min. EI90S; hmotnost 1,6kg
- servopohon má možnost sledování poloh</t>
  </si>
  <si>
    <t>PS01-1a-204</t>
  </si>
  <si>
    <r>
      <t xml:space="preserve">Regulační klapka těsná, ruční; připojovací rozměr </t>
    </r>
    <r>
      <rPr>
        <sz val="10"/>
        <rFont val="Calibri"/>
        <family val="2"/>
        <charset val="238"/>
      </rPr>
      <t>Ø200mm</t>
    </r>
  </si>
  <si>
    <t>PS01-1a-205</t>
  </si>
  <si>
    <t>Mříž do potrubí - osazení na konci potrubí vzduchotechniky</t>
  </si>
  <si>
    <t>PS01-1a-206</t>
  </si>
  <si>
    <t>Distribuční prvok do kruhového potrubí; jednořadý; 425x75mm; bez regulace; povrhová úprava - standard</t>
  </si>
  <si>
    <t>PS01-1a-207</t>
  </si>
  <si>
    <r>
      <t xml:space="preserve">Výfukový kus na střeše se sitem; připojovací rozměr </t>
    </r>
    <r>
      <rPr>
        <sz val="10"/>
        <rFont val="Calibri"/>
        <family val="2"/>
        <charset val="238"/>
      </rPr>
      <t>Ø250mm</t>
    </r>
  </si>
  <si>
    <t>PS01-1a-208</t>
  </si>
  <si>
    <r>
      <t xml:space="preserve">Vzduchotechnické potrubí SPIRO; </t>
    </r>
    <r>
      <rPr>
        <sz val="10"/>
        <rFont val="Calibri"/>
        <family val="2"/>
        <charset val="238"/>
      </rPr>
      <t>Ø200mm; dodávka včetně tvarovek (40%) a spojovacího a těsnícího materiálu</t>
    </r>
    <r>
      <rPr>
        <sz val="10"/>
        <rFont val="Calibri"/>
        <family val="2"/>
        <charset val="238"/>
        <scheme val="minor"/>
      </rPr>
      <t xml:space="preserve">
- vzduchotechnické potrubí z oboustranně pozinkovaného plechu 
- teplotní odolnost -30°C až 100°C
- základní provedení dle EN1506; těsnost potrubí "B" dle DIN EN 12237</t>
    </r>
  </si>
  <si>
    <t>PS01-1a-209</t>
  </si>
  <si>
    <r>
      <t xml:space="preserve">Vzduchotechnické potrubí SPIRO; </t>
    </r>
    <r>
      <rPr>
        <sz val="10"/>
        <rFont val="Calibri"/>
        <family val="2"/>
        <charset val="238"/>
      </rPr>
      <t>Ø250mm; dodávka včetně tvarovek (40%) a spojovacího a těsnícího materiálu
- vzduchotechnické potrubí z oboustranně pozinkovaného plechu 
- teplotní odolnost -30°C až 100°C
- základní provedení dle EN1506; těsnost potrubí "B" dle DIN EN 12237</t>
    </r>
  </si>
  <si>
    <t>PS01-1a-210</t>
  </si>
  <si>
    <t>Čtyřhranné potrubí do obvodu 1250mm; dodávka včetně tvarovek (70%) a spojovacího a těsnícího materiálu
- vzduchotechnické potrubí z oboustranně pozinkovaného plechu 
- teplotní odolnost -30°C až 100°C
- základní provedení dle EN1506; těsnost potrubí "B" dle DIN EN 12237</t>
  </si>
  <si>
    <t>PS01-1a-211</t>
  </si>
  <si>
    <t>PS01-1a-212</t>
  </si>
  <si>
    <t>Požární izolace; EI 60 S dle ČSN EN 1366-1; tloušťka 40mm</t>
  </si>
  <si>
    <t xml:space="preserve">Pozn.: Dodávka včetně spojovacího, těsnícího materiálu a kotevních třnů   </t>
  </si>
  <si>
    <t>PS01-1a-213</t>
  </si>
  <si>
    <t>PS01-1a-214</t>
  </si>
  <si>
    <t>PS01-1a-215</t>
  </si>
  <si>
    <t>PS01-1a-216</t>
  </si>
  <si>
    <t xml:space="preserve">Pozn.: Montáž zahrnuje vešekeré náklady pro kompletní montáž provozního soubour včetně nákladů na dopravu zaměstnanců, ubytování a jiné   </t>
  </si>
  <si>
    <t>PS 01.1b - Silnoproudé rozvody</t>
  </si>
  <si>
    <t>PS01-1b-0</t>
  </si>
  <si>
    <t>PS01-1b-001</t>
  </si>
  <si>
    <t>Demontážní práce elektro pro část objektu SO101.1 - 3.NP nová serverovna</t>
  </si>
  <si>
    <t>PS01-1b-002</t>
  </si>
  <si>
    <t>Součinnost s ostatními profesemi při oživení a propojení návazností</t>
  </si>
  <si>
    <t>PS01-1b-003</t>
  </si>
  <si>
    <t>PS01-1b-004</t>
  </si>
  <si>
    <t>PS01-1b-005</t>
  </si>
  <si>
    <t xml:space="preserve">Doprava osob a materiálu </t>
  </si>
  <si>
    <t>PS01-1b-006</t>
  </si>
  <si>
    <t>PS01-1b-007</t>
  </si>
  <si>
    <t>PS01-1b-008</t>
  </si>
  <si>
    <t>PS01-1b-2</t>
  </si>
  <si>
    <t>PS01-1b-201</t>
  </si>
  <si>
    <t>Kabel silový 1-CXKH-R 5x50</t>
  </si>
  <si>
    <t>PS01-1b-202</t>
  </si>
  <si>
    <t>Kabel silový 1-CXKH-R 5x6</t>
  </si>
  <si>
    <t>PS01-1b-203</t>
  </si>
  <si>
    <t>Kabel silový 1-CXKH-R 5x4</t>
  </si>
  <si>
    <t>PS01-1b-204</t>
  </si>
  <si>
    <t>Kabel silový 1-CXKH-R 3x4</t>
  </si>
  <si>
    <t>PS01-1b-205</t>
  </si>
  <si>
    <t>Kabel silový 1-CXKH-R 2x6</t>
  </si>
  <si>
    <t>PS01-1b-206</t>
  </si>
  <si>
    <t>Kabel silový 1-CXKH-R 3x2,5</t>
  </si>
  <si>
    <t>PS01-1b-207</t>
  </si>
  <si>
    <t>Kabel silový CYKY 5x4</t>
  </si>
  <si>
    <t>PS01-1b-208</t>
  </si>
  <si>
    <t>Kabel s funkční integritou za požáru 90min 1-CXKH-V90 5x1,5</t>
  </si>
  <si>
    <t>PS01-1b-209</t>
  </si>
  <si>
    <t>PS01-1b-210</t>
  </si>
  <si>
    <t>Kabel s funkční integritou za požáru 90min 1-CXKH-V90 3x2,5</t>
  </si>
  <si>
    <t>PS01-1b-211</t>
  </si>
  <si>
    <t>Kabel s funkční integritou za požáru 90min 1-CXKH-V90 4x1,5</t>
  </si>
  <si>
    <t>PS01-1b-212</t>
  </si>
  <si>
    <t>Kabel s funkční integritou za požáru 90min 1-CXKH-V90 2x1,5</t>
  </si>
  <si>
    <t>PS01-1b-213</t>
  </si>
  <si>
    <t>PS01-1b-214</t>
  </si>
  <si>
    <t>Kabel sdělovací (LSOH) JH(st)H 10x2x0,8</t>
  </si>
  <si>
    <t>PS01-1b-215</t>
  </si>
  <si>
    <t>PS01-1b-216</t>
  </si>
  <si>
    <t>Vodič silový 1-CXKH-R 1x120 z-ž</t>
  </si>
  <si>
    <t>PS01-1b-217</t>
  </si>
  <si>
    <t>Vodič silový 1-CXKH-R 1x35 z-ž</t>
  </si>
  <si>
    <t>PS01-1b-218</t>
  </si>
  <si>
    <t>Vodič silový 1-CXKH-R 1x25 z-ž</t>
  </si>
  <si>
    <t>PS01-1b-219</t>
  </si>
  <si>
    <t>Vodič silový 1-CXKH-R 1x16 z-ž</t>
  </si>
  <si>
    <t>PS01-1b-220</t>
  </si>
  <si>
    <t>Vodič silový 1-CXKH-R 1x10 z-ž</t>
  </si>
  <si>
    <t>PS01-1b-3</t>
  </si>
  <si>
    <t>PS01-1b-301</t>
  </si>
  <si>
    <t>PS01-1b-302</t>
  </si>
  <si>
    <t>PS01-1b-303</t>
  </si>
  <si>
    <t>PS01-1b-304</t>
  </si>
  <si>
    <t>Žlab s funkční integritou za požáru 90min. (malý dle PD), včetně příslušenství</t>
  </si>
  <si>
    <t>PS01-1b-305</t>
  </si>
  <si>
    <t>Trubka plastová elektroinstalační tuhá prům. 23mm, vč. příslušenství</t>
  </si>
  <si>
    <t>PS01-1b-306</t>
  </si>
  <si>
    <t>Trubka plastová elektroinstalační ohebná prům. 23mm, vč. příslušenství</t>
  </si>
  <si>
    <t>PS01-1b-307</t>
  </si>
  <si>
    <t>Potenciální přípojnice HOP-SERVEROVNA obj. SO 101.1, 3.NP serverovna</t>
  </si>
  <si>
    <t>PS01-1b-308</t>
  </si>
  <si>
    <t>Příchytky s funkční integritou za požáru 90min. Na jeden/dva kabely</t>
  </si>
  <si>
    <t>PS01-1b-309</t>
  </si>
  <si>
    <t>Zásuvka servisní serverovna TN-C-S 3x230/400V 32A</t>
  </si>
  <si>
    <t>PS01-1b-310</t>
  </si>
  <si>
    <t xml:space="preserve">Propojovací krabice se svorkovnicí pro připojení PDU (IP54+vývodky)krabice </t>
  </si>
  <si>
    <t>PS01-1b-311</t>
  </si>
  <si>
    <t>Uzemňovací systém podlahy (přípravu zajistí dodavatel podlahy)</t>
  </si>
  <si>
    <t>PS01-1b-312</t>
  </si>
  <si>
    <t>Systém pospojení RACK rozváděčů velkých (serverových)</t>
  </si>
  <si>
    <t>PS01-1b-313</t>
  </si>
  <si>
    <t>Systém pospojení RACK rozváděčů malých (switchových)</t>
  </si>
  <si>
    <t>PS01-1b-314</t>
  </si>
  <si>
    <t>Svodiče do chladících jednotek serverovny, pro vedení na střechu</t>
  </si>
  <si>
    <t>PS01-1b-315</t>
  </si>
  <si>
    <t>PIM (krabice, šroubky svorky apod.)</t>
  </si>
  <si>
    <t xml:space="preserve">PS 01.1c - Stabilní hasící zařízení </t>
  </si>
  <si>
    <t>PS01-1c-0</t>
  </si>
  <si>
    <t>PS01-1c-001</t>
  </si>
  <si>
    <t>Výchozí kontrola provozuschopnosti a zkouška činnosti</t>
  </si>
  <si>
    <t xml:space="preserve">Pozn.: Konečná revize celého systému provozního souboru </t>
  </si>
  <si>
    <t>PS01-1c-002</t>
  </si>
  <si>
    <t>Výchozí revize</t>
  </si>
  <si>
    <t>Pozn.: Konečná revize elektrické části provozního souboru</t>
  </si>
  <si>
    <t>PS01-1c-003</t>
  </si>
  <si>
    <t>PS01-1c-004</t>
  </si>
  <si>
    <t>Zkouška systému stabilního hasícího systému, programování, individuální vyzkoušení</t>
  </si>
  <si>
    <t>PS01-1c-005</t>
  </si>
  <si>
    <t>Komplexní vyzkoušení stabilního hasícího systému</t>
  </si>
  <si>
    <t>PS01-1c-006</t>
  </si>
  <si>
    <t>PS01-1c-007</t>
  </si>
  <si>
    <t>Zkouška integrity místnosti (DOOR FAN TEST)</t>
  </si>
  <si>
    <t>PS01-1c-008</t>
  </si>
  <si>
    <t>PS01-1c-009</t>
  </si>
  <si>
    <t>PS01-1c-010</t>
  </si>
  <si>
    <t>Provozní dokumentace Stabilního hasícího zařízení</t>
  </si>
  <si>
    <t>PS01-1c-011</t>
  </si>
  <si>
    <t>Tlakové zkoušky systému</t>
  </si>
  <si>
    <t>PS01-1c-012</t>
  </si>
  <si>
    <t>PS01-1c-013</t>
  </si>
  <si>
    <t>PS01-1c-1</t>
  </si>
  <si>
    <t>Strojní část provozního souboru (SHZ)</t>
  </si>
  <si>
    <t>PS01-1c-101</t>
  </si>
  <si>
    <t>Ocelová tlaková nádoba bezešvá 140 l, 42 bar, materiál uhlíková ocel, Ø 360 mm, vertikální instalace</t>
  </si>
  <si>
    <t>PS01-1c-102</t>
  </si>
  <si>
    <t>Hasivo FK-5-1-12 - dle technické zprávy</t>
  </si>
  <si>
    <t>PS01-1c-103</t>
  </si>
  <si>
    <t>Vypouštěcí flexi hadice 1 1/2" 42 bar</t>
  </si>
  <si>
    <t>PS01-1c-104</t>
  </si>
  <si>
    <t>Uchycení láhve ke zdi pomocí montážní obruče</t>
  </si>
  <si>
    <t>PS01-1c-105</t>
  </si>
  <si>
    <t>Kontaktní manometr na hasicí láhví, rozsah 0-100bar, IP65 s propojovacím kabelem</t>
  </si>
  <si>
    <t>PS01-1c-106</t>
  </si>
  <si>
    <t>Tryska s připojením na potrubí DN 25 (rozptyl 360°), materiál mosaz</t>
  </si>
  <si>
    <t>PS01-1c-107</t>
  </si>
  <si>
    <t>Tryska s připojením na potrubí DN 25 (rozptyl 180°), materiál mosaz</t>
  </si>
  <si>
    <t>PS01-1c-108</t>
  </si>
  <si>
    <t>Tryska s připojením na potrubí DN 15 (rozptyl 180°), materiál mosaz</t>
  </si>
  <si>
    <t>PS01-1c-109</t>
  </si>
  <si>
    <t>Pozinkované ocelové rozvodné potrubí DN 32, 60 bar</t>
  </si>
  <si>
    <t>PS01-1c-110</t>
  </si>
  <si>
    <t>Pozinkované ocelové rozvodné potrubí DN 25, 60 bar</t>
  </si>
  <si>
    <t>PS01-1c-111</t>
  </si>
  <si>
    <t>Pozinkované ocelové rozvodné potrubí DN 15, 60 bar</t>
  </si>
  <si>
    <t>PS01-1c-112</t>
  </si>
  <si>
    <t>Koleno DN 32</t>
  </si>
  <si>
    <t>PS01-1c-113</t>
  </si>
  <si>
    <t>Koleno DN 25</t>
  </si>
  <si>
    <t>PS01-1c-114</t>
  </si>
  <si>
    <t>Koleno DN 15</t>
  </si>
  <si>
    <t>PS01-1c-115</t>
  </si>
  <si>
    <t>T-kus DN 32</t>
  </si>
  <si>
    <t>PS01-1c-116</t>
  </si>
  <si>
    <t>T-kus DN 25</t>
  </si>
  <si>
    <t>PS01-1c-117</t>
  </si>
  <si>
    <t>T-kus DN 15</t>
  </si>
  <si>
    <t>PS01-1c-118</t>
  </si>
  <si>
    <t>Redukce DN 40 - DN 32</t>
  </si>
  <si>
    <t>PS01-1c-119</t>
  </si>
  <si>
    <t>Redukce DN 32 - DN 25</t>
  </si>
  <si>
    <t>PS01-1c-120</t>
  </si>
  <si>
    <t>Redukce DN 32 - DN 15</t>
  </si>
  <si>
    <t>PS01-1c-121</t>
  </si>
  <si>
    <t>Zátka DN 25</t>
  </si>
  <si>
    <t>PS01-1c-122</t>
  </si>
  <si>
    <t>Zátka DN 15</t>
  </si>
  <si>
    <t>PS01-1c-123</t>
  </si>
  <si>
    <t>Uchycení potrubí - Konzole lištová</t>
  </si>
  <si>
    <t>PS01-1c-124</t>
  </si>
  <si>
    <t>Uchycení potrubí - Kovové kotvy se šroubama</t>
  </si>
  <si>
    <t>PS01-1c-125</t>
  </si>
  <si>
    <t>Uchycení potrubí - Závitová tyč průměr 10 mm</t>
  </si>
  <si>
    <t>PS01-1c-126</t>
  </si>
  <si>
    <t>Uchycení potrubí - Objímka DN 32 pro upevnění potrubí</t>
  </si>
  <si>
    <t>PS01-1c-127</t>
  </si>
  <si>
    <t>Uchycení potrubí - Objímka DN 25 pro upevnění potrubí</t>
  </si>
  <si>
    <t>PS01-1c-128</t>
  </si>
  <si>
    <t>Uchycení potrubí - Objímka DN 15 pro upevnění potrubí</t>
  </si>
  <si>
    <t>PS01-1c-129</t>
  </si>
  <si>
    <t>Montáž strojní části provozního souboru</t>
  </si>
  <si>
    <t xml:space="preserve">Pozn.: Montáž zahrnuje vešekeré náklady pro kompletní montáž provozního soubour včetně nákladů na dopravu zaměstnanců, režijný náklady a jiné </t>
  </si>
  <si>
    <t>PS01-1c-2</t>
  </si>
  <si>
    <t>Elektrická část provozního souboru (SHZ)</t>
  </si>
  <si>
    <t>PS01-1c-201</t>
  </si>
  <si>
    <t>Ústředna GHZ, certifikovaná pro použití s hasicími systémy, napájení 230V, ovládaní 24V, EN12094-1</t>
  </si>
  <si>
    <t>PS01-1c-202</t>
  </si>
  <si>
    <t>Akumulátor 12V, 7Ah</t>
  </si>
  <si>
    <t>PS01-1c-203</t>
  </si>
  <si>
    <t>Krabice rozhraní GHZ/EPS/Monitoring</t>
  </si>
  <si>
    <t>PS01-1c-204</t>
  </si>
  <si>
    <t>Opticko kouřový hlásič</t>
  </si>
  <si>
    <t>PS01-1c-205</t>
  </si>
  <si>
    <t>Patice opticko kouřového hlásiče</t>
  </si>
  <si>
    <t>PS01-1c-206</t>
  </si>
  <si>
    <t xml:space="preserve">Laserový nasávací hlásič, technické podmínky uvedené v TZ </t>
  </si>
  <si>
    <t>PS01-1c-207</t>
  </si>
  <si>
    <t>Potrubí nasávacího hlásiče včetně uchycení</t>
  </si>
  <si>
    <t>PS01-1c-208</t>
  </si>
  <si>
    <t>Spouštěcí tlačítko GHZ (žluté)</t>
  </si>
  <si>
    <t>PS01-1c-209</t>
  </si>
  <si>
    <t>Blokovací tlačítko GHZ (modré)</t>
  </si>
  <si>
    <t>PS01-1c-210</t>
  </si>
  <si>
    <t xml:space="preserve">Siréna IP54, barva červená, hlasitost v 1m 100dB, ø93 mm, výška75 mm </t>
  </si>
  <si>
    <t>PS01-1c-211</t>
  </si>
  <si>
    <t xml:space="preserve">Siréna s majákem IP54, barva červená, frekvence 60/minutu, hlasitost v 1m 100dB, ø93 mm, výška 121 mm </t>
  </si>
  <si>
    <t>PS01-1c-212</t>
  </si>
  <si>
    <t>Varovný signalizační panel</t>
  </si>
  <si>
    <t>PS01-1c-213</t>
  </si>
  <si>
    <t>Uzemnění systému GHZ</t>
  </si>
  <si>
    <t>PS01-1c-214</t>
  </si>
  <si>
    <t>Kabel B2ca s1, d0 typ 1x2x0,8</t>
  </si>
  <si>
    <t>PS01-1c-215</t>
  </si>
  <si>
    <t>Montážní a závěsný materiál</t>
  </si>
  <si>
    <t>PS01-1c-216</t>
  </si>
  <si>
    <t>Montáž elektrické částí provozního souboru</t>
  </si>
  <si>
    <t>Datové rozváděče</t>
  </si>
  <si>
    <t>Separační rám 42U, šířka 800mm 19", 700kg, 6x 1U prostup RAL 7035</t>
  </si>
  <si>
    <t xml:space="preserve">Montáž separačního rámu na místo instalace </t>
  </si>
  <si>
    <t xml:space="preserve">19" vyvazovací panel 1U plastový, RAL 7035 </t>
  </si>
  <si>
    <t xml:space="preserve">Sada na spojení datových stojanových rozváděčů, bíle těsnění </t>
  </si>
  <si>
    <t>Montáž záslepek do datového rozváděče</t>
  </si>
  <si>
    <t xml:space="preserve">Power distribution unit (PDU) - napájení datových rozváděčů </t>
  </si>
  <si>
    <t>Vertikální PDU - 400V / 50Hz / 3fáze - 16A
- provedení PDU dle projektové dokuemntace 
- 400V / 50Hz / 3fáze - 16A
- celkový počet připojení 28k (3 typy přípojek); připojení - 20x C13, 4x C19, 4x CZ
- součásti dodávky 4m napájecí kabel
- integrované měření se vzdáleným odečtem; svodič a integrované vypínaní po výstupech a detekce přetížení</t>
  </si>
  <si>
    <t xml:space="preserve">Vertikální PDU - 230V / 50Hz / 1fáze - 16A
- provedení PDU dle projektové dokuemntace
- 230V / 50Hz / 1fáze - 16A
- celkový počet připojení 28k (3 typy přípojek); připojení - 20x C13, 4x C19, 4x CZ
- součásti dodávky 4m napájecí kabel; integrované měření se vzdáleným odečtem; svodič </t>
  </si>
  <si>
    <t xml:space="preserve">Držák pro PDU zařízení - 2U pár </t>
  </si>
  <si>
    <t>Montáž PDU zařízení na místo instalace včetně příslušenství</t>
  </si>
  <si>
    <t>PS 01.1e -Monitoring</t>
  </si>
  <si>
    <t>PS01-1e-0</t>
  </si>
  <si>
    <t>PS01-1e-001</t>
  </si>
  <si>
    <t>PS01-1e-002</t>
  </si>
  <si>
    <t>Programování parametrů a uživatelský SW vč. licencí</t>
  </si>
  <si>
    <t>PS01-1e-003</t>
  </si>
  <si>
    <t>PS01-1e-004</t>
  </si>
  <si>
    <t>PS01-1e-005</t>
  </si>
  <si>
    <t>PS01-1e-006</t>
  </si>
  <si>
    <t>PS01-1e-007</t>
  </si>
  <si>
    <t>PS01-1e-008</t>
  </si>
  <si>
    <t>PS01-1e-1</t>
  </si>
  <si>
    <t>Rozváděče včetně vybavení a periférií</t>
  </si>
  <si>
    <t>PS01-1e-101</t>
  </si>
  <si>
    <t>Rozváděč R.MON.1 (obj. SO 101.1) blíže viz PD+TZ</t>
  </si>
  <si>
    <t>PS01-1e-102</t>
  </si>
  <si>
    <t>Rozváděč R.MON.2 (obj. SO 101.2) blíže viz PD+TZ</t>
  </si>
  <si>
    <t>PS01-1e-103</t>
  </si>
  <si>
    <t>Periférie v objektu SO 101.1 (administrativní budova)</t>
  </si>
  <si>
    <t>PS01-1e-104</t>
  </si>
  <si>
    <t>Periférie v objektu SO 101.2 (starý energodispečink)</t>
  </si>
  <si>
    <t>PS01-1e-105</t>
  </si>
  <si>
    <t>Periférie v objektu SO 102.1 (motorgenerátor)</t>
  </si>
  <si>
    <t>PS01-1e-106</t>
  </si>
  <si>
    <t>Periférie v objektu SO 102.2 (kabelovody)</t>
  </si>
  <si>
    <t>PS01-1e-2</t>
  </si>
  <si>
    <t>PS01-1e-201</t>
  </si>
  <si>
    <t>Kabel ethernet UTP cat. 5e</t>
  </si>
  <si>
    <t>PS01-1e-202</t>
  </si>
  <si>
    <t>Kabel ethernet FTP cat. 5e</t>
  </si>
  <si>
    <t>PS01-1e-203</t>
  </si>
  <si>
    <t>Kabel ethernet SFTP cat. 6A</t>
  </si>
  <si>
    <t>PS01-1e-204</t>
  </si>
  <si>
    <t>PS01-1e-205</t>
  </si>
  <si>
    <t>Kabel sdělovací (LSOH) JH(st)H 3x2x0,8</t>
  </si>
  <si>
    <t>PS01-1e-206</t>
  </si>
  <si>
    <t>Kabel sdělovací (LSOH) JH(st)H 5x2x0,8</t>
  </si>
  <si>
    <t>PS01-1e-207</t>
  </si>
  <si>
    <t>Kabel optický singlemode 8 vláken</t>
  </si>
  <si>
    <t>PS01-1e-208</t>
  </si>
  <si>
    <t>Kabel silnoproudý 1-CXKH-R 3x1,5</t>
  </si>
  <si>
    <t>PS01-1e-209</t>
  </si>
  <si>
    <t>Vodič silnoproudý 1-CXKH-R 1x10 z-ž</t>
  </si>
  <si>
    <t>PS01-1e-210</t>
  </si>
  <si>
    <t>Vodič silnoproudý CYA 10 z-ž</t>
  </si>
  <si>
    <t>PS01-1e-3</t>
  </si>
  <si>
    <t>PS01-1e-301</t>
  </si>
  <si>
    <t>Žlab bez funkční integrity za požáru včetně nosného systému, drátěný, široký</t>
  </si>
  <si>
    <t>PS01-1e-302</t>
  </si>
  <si>
    <t>Navaznosti na ostatní rozváděče a zařízení</t>
  </si>
  <si>
    <t>PS01-1e-303</t>
  </si>
  <si>
    <t>PS 01.2 - Hardwarové vybavení DIŘC</t>
  </si>
  <si>
    <t>PS01-2-0</t>
  </si>
  <si>
    <t>PS01-2-001</t>
  </si>
  <si>
    <t xml:space="preserve">Realizační dokumentace </t>
  </si>
  <si>
    <t>PS01-2-002</t>
  </si>
  <si>
    <t xml:space="preserve">Dokumentace skutečného provedení </t>
  </si>
  <si>
    <t>PS01-2-003</t>
  </si>
  <si>
    <t>Indiviuální zkouška</t>
  </si>
  <si>
    <t>PS01-2-004</t>
  </si>
  <si>
    <t>Komplexní vyzkoušení včetně dokumentace</t>
  </si>
  <si>
    <t>PS01-2-005</t>
  </si>
  <si>
    <t>PS01-02-1</t>
  </si>
  <si>
    <t>PS01-2-101</t>
  </si>
  <si>
    <t>LCD/LED monitor, 24", provoz 24/7, formát 16:9, rozlišení min. 1920x1080 px., kontrast min. 1000:1, jas min. 250 cd/m², pozorovací úhly min. 178°,  HDMI 1.4, , VESA uchycení, nastavitelná výška, pivot</t>
  </si>
  <si>
    <t xml:space="preserve">Pozn.: Z důvodu jednotného vzhledu monitorů celého DIŘC jsou součástí dodávky PS 01.2 monitory i pro PS 01.4, PS04 a PS05  </t>
  </si>
  <si>
    <t>PS01-2-102</t>
  </si>
  <si>
    <t>Pracovní stanice pro práci v trvalém provozu v min. konfiguraci:
Rack mount, procesor se 6-ti jádry o frekvenci min. 3.7 GHz, 6 MB cache, 16 GB RAM, SSD 512 GB,  1x Grafická karta pro 4 monitory s rozlišením 1920x1080, 1x audio, 2x napájecí zdroj, OS pro firmy a organizace, standartní kancelářský balík, Antivir, včetně instalace SW a prvotní konfigurace zařízení, montáž zařízení do 19" rozvaděče včetně montážního příslušenství do 19" rozvaděče, sestavení a oživení operátorského pracoviště, testování zvukových a grafických výstupů včetně grafických výstupů na velkoplošnou zobrazovací stěnu</t>
  </si>
  <si>
    <t>PS01-2-103</t>
  </si>
  <si>
    <t>Klávesnice ergonomická, USB, nízký zdvih kláves, CZ lokalizace, nastavitelný sklon, čená</t>
  </si>
  <si>
    <t>PS01-2-104</t>
  </si>
  <si>
    <t>Myš drátová, optická, 1000-1600dpi, 6 tlačítek + skrolovací kolečko, podložka, , čená</t>
  </si>
  <si>
    <t>PS01-2-105</t>
  </si>
  <si>
    <r>
      <t>USB profesionální Hub externí, 4x USB 3.0, USB kabel 1m</t>
    </r>
    <r>
      <rPr>
        <sz val="10"/>
        <rFont val="Calibri"/>
        <family val="2"/>
        <charset val="238"/>
        <scheme val="minor"/>
      </rPr>
      <t xml:space="preserve">, externí napájení </t>
    </r>
  </si>
  <si>
    <t>PS01-2-106</t>
  </si>
  <si>
    <t xml:space="preserve">Vysoce kvalitní propojovací HDMI/HDMI patchord, 1m, HDMI 2.0, </t>
  </si>
  <si>
    <t>PS01-2-107</t>
  </si>
  <si>
    <t xml:space="preserve">Vysoce kvalitní propojovací HDMI/HDMI patchord, 2m, HDMI 2.0, </t>
  </si>
  <si>
    <t>PS01-2-108</t>
  </si>
  <si>
    <t>Vysoce kvalitní propojovací Optický HDMI/HDMI patchcord, HDMI 2.0, 4K@60Hz, zlacené konektory, LSHF, 40m</t>
  </si>
  <si>
    <t>PS01-2-109</t>
  </si>
  <si>
    <t>Vysoce kvalitní spojka HDMI zásuvka - HDMI zásuvka, kovová</t>
  </si>
  <si>
    <t>PS01-2-110</t>
  </si>
  <si>
    <t>HDMI rozbočovač s podporou rozlišení min 4K, 1x HDMI IN, 2x HDMI OUT, včetně příslušenství</t>
  </si>
  <si>
    <t>PS01-2-111</t>
  </si>
  <si>
    <t>Aktivní optický kabel USB 3.0-A samec &gt; USB 3.0-A samice, rychlost přenosu dat až to 5 Gb/s, Fibre optický kabel s velmi nízkou degradací signálu, 40 m</t>
  </si>
  <si>
    <t>PS01-2-112</t>
  </si>
  <si>
    <t>Kabel síťový IEC320 C13 - C20, černý</t>
  </si>
  <si>
    <t>PS01-2-113</t>
  </si>
  <si>
    <t xml:space="preserve">Propojovací RJ 45 patchord CAT 6A, stíněný,  v rámci rozvaděče 2m </t>
  </si>
  <si>
    <t>PS01-2-114</t>
  </si>
  <si>
    <t xml:space="preserve">Propojovací RJ 45 patchord CAT 6A, stíněný,  v rámci rozvaděče 3m </t>
  </si>
  <si>
    <t>PS01-2-115</t>
  </si>
  <si>
    <t xml:space="preserve">Propojovací RJ 45 patchord CAT 6A, stíněný,  v rámci rozvaděče 4m </t>
  </si>
  <si>
    <t>PS01-2-2</t>
  </si>
  <si>
    <t>Ostatní položky</t>
  </si>
  <si>
    <t>PS01-2-201</t>
  </si>
  <si>
    <t xml:space="preserve">Kalibrace systémových monitorů na stolech operátorů, sjednocení barevného podání dle standardizovaného barevného prostoru (např. dle sRGB). </t>
  </si>
  <si>
    <t>PS01-2-202</t>
  </si>
  <si>
    <t>Drobý montážní materiál (šrouby, poličky do racku, stahovací pásky, označovací štítky, popisky,  apod…) - montáž, instalace</t>
  </si>
  <si>
    <t>PS 01.4 - Vybavení Call centra</t>
  </si>
  <si>
    <t>PS01-4-0</t>
  </si>
  <si>
    <t>PS01-4-001</t>
  </si>
  <si>
    <t>PS01-4-002</t>
  </si>
  <si>
    <t>PS01-4-003</t>
  </si>
  <si>
    <t>PS01-4-004</t>
  </si>
  <si>
    <t>PS01-4-005</t>
  </si>
  <si>
    <t>PS01-4-1</t>
  </si>
  <si>
    <t>PS01-4-101</t>
  </si>
  <si>
    <t>Pracovní stanice pro práci v trvalém provozu v min. konfiguraci:
Rack mount,procesor se 6-ti jádry o frekvenci min. 3.7 GHz, 6 MB cache, 16 GB RAM, SSD 512 GB,  1x Grafická karta pro 4 monitory s rozlišením 1920x1080, 1x audio, 2x napájecí zdroj,OS pro firmy a organizace, standartní kancelářský balík, Antivir, včetně instalace SW a prvotní konfigurace zařízení, montáž zařízení do 19" rozvaděče včetně montážního příslušenství do 19" rozvaděče, sestavení a oživení operátorského pracoviště, testování zvukových a grafických výstupů</t>
  </si>
  <si>
    <t>PS01-4-102</t>
  </si>
  <si>
    <t>Přenosná pracovní stanice v min. referenční konfiguraci:
Laptop, procesor s min. 4 jádry, o frekenci min. 2,5GHz, 15.6" IPS matný 1920 × 1080, RAM 16GB DDR4, dedikovaná grafická karta, SSD 512GB, numerická klávesnice, 3x USB 3.0, USB-C, HDMI, RJ45 konektor,  WiFi 802.11ac, OS pro firmy, kancelářský balíák, Antivir, včetně instalace SW a prvotní konfigurace zařízení,  sestavení a oživení operátorského pracoviště, testování zvukových a grafických výstupů</t>
  </si>
  <si>
    <t>PS01-4-103</t>
  </si>
  <si>
    <t>PS01-4-104</t>
  </si>
  <si>
    <t>PS01-4-105</t>
  </si>
  <si>
    <t>PS01-4-106</t>
  </si>
  <si>
    <t>PS01-4-107</t>
  </si>
  <si>
    <t>PS01-4-108</t>
  </si>
  <si>
    <t>PS01-4-109</t>
  </si>
  <si>
    <t>PS01-4-110</t>
  </si>
  <si>
    <t>PS01-4-111</t>
  </si>
  <si>
    <t>Koaxiální kabel pro vnitřní aplikace, útlum 0,04dB na 100MHz, 0,06dB na 230MHz, vnitřní vodič 2,5Cu, vnitřní vodič měď, opletení měď, dielektrikum FOAM, plášť PE, impedance kabelu 50 Ohm, průměr je 9,8mm,  teplotní rozsah pro provoz -40°C až +80°C, včetně příchytek a instalačního materiálu</t>
  </si>
  <si>
    <t>PS01-4-112</t>
  </si>
  <si>
    <t>Koaxiální kabel pro venkovní aplikace, útlum 0,04dB na 100MHz, 0,06dB na 230MHz, vnitřní vodič 2,5Cu, vnitřní vodič měď, opletení měď, dielektrikum FOAM, plášť PE, impedance kabelu 50 Ohm, průměr je 9,8mm,  teplotní rozsah pro provoz -40°C až +80°C, včetně instalace, UV chráničky, příchytek a instalačního materiálu</t>
  </si>
  <si>
    <t>PS01-4-113</t>
  </si>
  <si>
    <t>"N" (M) konektory na koaxiální kabel vyššího standartu</t>
  </si>
  <si>
    <t>PS01-4-114</t>
  </si>
  <si>
    <t>Spojka N zásuvka x2 50Ω, do panelu, včetně 19" panelu a montážního příslušenství</t>
  </si>
  <si>
    <t>PS01-4-2</t>
  </si>
  <si>
    <t>Ostatní</t>
  </si>
  <si>
    <t>PS01-4-201</t>
  </si>
  <si>
    <t>Měření koaxiálních svodů reflektometrickou metodou</t>
  </si>
  <si>
    <t>PS01-4-202</t>
  </si>
  <si>
    <t>V</t>
  </si>
  <si>
    <t>Velkoplošné zobrazení</t>
  </si>
  <si>
    <t>Výstupní karta pro videoserver s minimálními parametry:
- výstup 4x DisplayPort nebo DVI s redukcí, s podporou rozlišení až 2560×1600 bodů</t>
  </si>
  <si>
    <t>Vstupní karta pro videoserver s minimálními parametry:
- vstup 4x DVI s podporou rozlišení až do 1920x1200 bodů, nebo
4x HDMI s podporou rozlišení 3840×2160 @ 60Hz</t>
  </si>
  <si>
    <t>Vstupní streamovací IP karta pro server videomatice s minimálními parametry:
- Nativní dekodování: 50×D1 / 12×Full HD /  2×UHD/4K na kartu
- 2× 10/100/1000 Mbps RJ45 port
- HTTP, RTSP, MPEG2-TS, MJPEG, H.264 (Mpeg4 Part 10 AVC), VC-1 (WMV), MPEG2 Part2, Unicast, Multicast, Multiple Unicast</t>
  </si>
  <si>
    <t>Operační SW, záloha sw, příslušenství, klávesnice, myš, úchyty do racku, záloha OS a základního nastavení na USB FLASH DISK</t>
  </si>
  <si>
    <t>LCD panel 55" (139 cm), rozlišení: Full HD 1920x1080 bodů, Typ panelu: IPS/D-LED s životmostí 60.000 hodin, Dynamický kontrast: minimálně 500.000:1, Jas: minimálně 700 cd/m²,  Vstupy: minimálně DVI-D In, HDMI in Displayport in, LAN/HD-baseT IN/OUT, serial port RS232 IN/OUT, Poměr obrazu: 16:9,  Pozorovací úhel: minimálně 178°,  Součet rámečků dvou vedle sebe stojících displejů max. 1,8 mm, robustní kovové šasí, provoz 24/7. Automatické zapnutí do specifikovaného nastavení po výpadku a obnově napájení, Jednoduchá kalibrace barev LCD displejů ve stěně.</t>
  </si>
  <si>
    <t>Konzole pro LCD stěnu nastavení ve 3 směrech:
- horizontálně ± 5 mm, - hloubka ± 5 mm, - náklon -3°/+7°, zámek zabraňující horizontálnímu posunu, servisní poloha, bezpečnostní západky pro pevné uchycení</t>
  </si>
  <si>
    <t>TV TUNER, DVBT2 tuner, DVI / HDMI, LAN / RS232</t>
  </si>
  <si>
    <t>HDCP box pro připojení TV tuneru do serveru</t>
  </si>
  <si>
    <t>Aktivní reproduktory, 2x10W, ovládání RS232, dálkové ovládání</t>
  </si>
  <si>
    <t>pár</t>
  </si>
  <si>
    <t>Systém jednotného času</t>
  </si>
  <si>
    <t>Nástěnné, digitální hodiny, zobrazení času a datumu, zobrazení teplot IN + OUT, napájení ze sítě 230V, časová synchronizace 60V DC linkou, minutové impulsy, výška číslic 57/36 mm, LED v zelené barvě, rám hodin z eloxovaných hliníkových profilů, stupeň krytí IP 40, dálkové ovládání</t>
  </si>
  <si>
    <t>Externí termistor</t>
  </si>
  <si>
    <t>Řídící systém (ŘS)</t>
  </si>
  <si>
    <t>Centrála řídicího systému vč. příslušenství, minimální parametry: Napájení PoE, min. vstupy: LAN, systémová sběrnice, USB,8x IR, 1x RS-232/422/458, 2x RS-232,  8x výstupní relé , 8x I/O, USB</t>
  </si>
  <si>
    <t>Dotykový kapacitní panel řídicího systému vč. stojánku, min. parametry: úhlopříčka obrazu 7", rozlišení 1024 x 600 bodů, jas 350 cd/m2, kontrast 1100 :1,24-bitová grafika, LED podsvícení,  napájení PoE, min. 2 GB operační paměti a 4 GB paměti pro uložení projektu, podpora videa H.264 se vstupním rozlišením až 1920 x 1080 px/ 30fps, vestavěný mikrofon, kamera a reproduktory, 5 HW tlačítka na boku panelu pro rychlou navigaci</t>
  </si>
  <si>
    <t>Převodník na DALI sběrnici pro ovládání světel, minimální parametry: připojení na sběrnici řídicího systému, LAN PoE, připojení na DALI sběrnici - 2 kanály, každý až pro připojení 64x zařízení, celkem 128x</t>
  </si>
  <si>
    <t>Optický kabel DVI / DVI 20m, zesílené kabelové krytí, frekvenční pásmo 1,6 Gbps (single link)</t>
  </si>
  <si>
    <t>Instalační kabeláž metalická, kompletní set kabeláže pro propojení AV techniky</t>
  </si>
  <si>
    <t>Plán individuálních funkčních a komplexních zkoušek</t>
  </si>
  <si>
    <t>Individuální funkční zkoušky</t>
  </si>
  <si>
    <t>Komplexní funkční zkoušky</t>
  </si>
  <si>
    <t>Dodávka (materiál/licence)</t>
  </si>
  <si>
    <t>Všeobecné položky</t>
  </si>
  <si>
    <t>PS 04 - Přesun dispečinku MHD</t>
  </si>
  <si>
    <t>PS04-0-0</t>
  </si>
  <si>
    <t>PS04-0-001</t>
  </si>
  <si>
    <t>PS04-0-002</t>
  </si>
  <si>
    <t>PS04-0-003</t>
  </si>
  <si>
    <t>PS04-0-004</t>
  </si>
  <si>
    <t>PS04-0-005</t>
  </si>
  <si>
    <t>PS04-0-1</t>
  </si>
  <si>
    <t>PS04-0-101</t>
  </si>
  <si>
    <t>PS04-0-102</t>
  </si>
  <si>
    <t>PS04-0-103</t>
  </si>
  <si>
    <t>PS04-0-104</t>
  </si>
  <si>
    <t>PS04-0-105</t>
  </si>
  <si>
    <t>PS04-0-106</t>
  </si>
  <si>
    <t>PS04-0-107</t>
  </si>
  <si>
    <t>PS04-0-108</t>
  </si>
  <si>
    <t>PS04-0-109</t>
  </si>
  <si>
    <t>PS04-0-110</t>
  </si>
  <si>
    <t>PS04-0-111</t>
  </si>
  <si>
    <t>PS04-0-112</t>
  </si>
  <si>
    <t>PS04-0-113</t>
  </si>
  <si>
    <t>PS04-0-114</t>
  </si>
  <si>
    <t>PS04-0-115</t>
  </si>
  <si>
    <t xml:space="preserve">Přivedení státní analogové linky ze stávajícího energodispečinku do DIŘC včetně kabeláže, zářezových svorkovnic, konektorů, patch kabelů, instalace, zapojení, měření </t>
  </si>
  <si>
    <t>PS04-0-2</t>
  </si>
  <si>
    <t>SW úpravy</t>
  </si>
  <si>
    <t>PS04-0-201</t>
  </si>
  <si>
    <t>Zobrazení aktuálního stavu napájení trolejí - Rozšíření SW pro náhradu tabla APEL o obrazovku zobrazující stav napájení trolejí</t>
  </si>
  <si>
    <t>PS04-0-3</t>
  </si>
  <si>
    <t>PS04-0-301</t>
  </si>
  <si>
    <t>Přesun PC stanice ze stávajícíh prostor do DIŘC - oživení operátorského pracovišt, montáž, zapojení periferií , testování zvukových a grafických výstupů včetně grafických výstupů na velkoplošnou zobrazovací stěnu</t>
  </si>
  <si>
    <t>PS04-0-302</t>
  </si>
  <si>
    <t>PS04-0-303</t>
  </si>
  <si>
    <t>Demontáž ostatních zařízení DMHD z původních prostor</t>
  </si>
  <si>
    <t>PS04-0-304</t>
  </si>
  <si>
    <t xml:space="preserve">PS 05 - Přesun elektro dispečinku </t>
  </si>
  <si>
    <t>PS05-0-0</t>
  </si>
  <si>
    <t>PS01-0-001</t>
  </si>
  <si>
    <t>PS01-0-002</t>
  </si>
  <si>
    <t>PS01-0-003</t>
  </si>
  <si>
    <t>PS01-0-004</t>
  </si>
  <si>
    <t>PS01-0-005</t>
  </si>
  <si>
    <t>PS5-0-1</t>
  </si>
  <si>
    <t>PS05-0-101</t>
  </si>
  <si>
    <t>PS05-0-102</t>
  </si>
  <si>
    <t>PS05-0-103</t>
  </si>
  <si>
    <t>Vysoce kvalitní propojovací Optický HDMI/HDMI patchcord, HDMI 2.0, 4K@60Hz, zlacené konektory, LSHF, 50m</t>
  </si>
  <si>
    <t>PS05-0-104</t>
  </si>
  <si>
    <t>PS05-0-105</t>
  </si>
  <si>
    <t>PS05-0-106</t>
  </si>
  <si>
    <t>Aktivní optický kabel USB 3.0-A samec &gt; USB 3.0-A samice, rychlost přenosu dat až to 5 Gb/s, Fibre optický kabel s velmi nízkou degradací signálu, 50 m</t>
  </si>
  <si>
    <t>PS05-0-107</t>
  </si>
  <si>
    <t>Kabel síťový IEC320 C13 - C20, 3x 1mm2, 0,5m, černý</t>
  </si>
  <si>
    <t>PS05-0-108</t>
  </si>
  <si>
    <t>PS05-0-109</t>
  </si>
  <si>
    <t>PS05-0-110</t>
  </si>
  <si>
    <t>PS05-0-111</t>
  </si>
  <si>
    <t>Optický patchcord, OS2, SC/APC-LC, duplex, délka 4 m, dodávka a montáž</t>
  </si>
  <si>
    <t>PS05-0-112</t>
  </si>
  <si>
    <t>Optický patchcord, OS2, SC/UPC-LC, duplex, délka 4 m, dodávka a montáž</t>
  </si>
  <si>
    <t>PS05-0-113</t>
  </si>
  <si>
    <t>Napájecí zdroj pro optické převodníky, vstupní konektor C14, včetně síťového napájecího kabelu s konektorem C13</t>
  </si>
  <si>
    <t>PS05-0-114</t>
  </si>
  <si>
    <t>KVM matice - hlavní jednotka, min. parametry:  10 x  klient, podpora rozlišení  1920 x 1200 při 60Hz, podpora připojení USB klávesnice a myši, podpora zobrazení více stanic najedno (multi view, min 4 zařízení), nastavení práv přístupu pro každou uživatelskou stanici, 19" provedení včetně montážního příslušenství, IP ovládání, vzdálenost distribuce signálu při definovaném rozlišení obrazu 50m, distribuce signálu po SFP kabeláži (RJ45 konektory)</t>
  </si>
  <si>
    <t>PS05-0-115</t>
  </si>
  <si>
    <t xml:space="preserve">KVM - vysílací jednotka kompatibilní s KVM maticí, min. konfigurace: RJ45 konektor, DP/HDMI, USB (HID) 2.0, napájení z USB, kompatibilní se všemi OS, </t>
  </si>
  <si>
    <t>PS05-0-116</t>
  </si>
  <si>
    <t xml:space="preserve">KVM - přijímací jednotka kompatibilní s KVM maticí, min. konfigurace: RJ45 konektor, DP/HDMI, USB (HID) 2.0, napájení z USB, kompatibilní se všemi OS </t>
  </si>
  <si>
    <t>PS05-0-117</t>
  </si>
  <si>
    <t>KVM - programovatelné tlačítko kompatibilní s KVM maticí, včetně programování, IP komunikace, min. 4 tlačítka</t>
  </si>
  <si>
    <t>PS05-0-118</t>
  </si>
  <si>
    <t>Datový kabel, S/FTP, kat. 7, AWG 22, testováno do 1500 MHz, provedení LSFRZH, včetně intalace a montážního materiálu</t>
  </si>
  <si>
    <t>PS05-0-119</t>
  </si>
  <si>
    <t>konektor RJ45 STP CAT7(6A) 8p8c drát</t>
  </si>
  <si>
    <t>PS05-0-120</t>
  </si>
  <si>
    <t>Konzole s integrovaným KVM pro ovládání počítačů a serverů v racku, 17“ TFT monitor, min. parametry: maximální roz. 1920x1080 @ 60Hz, 16 portů, KVM přepínač, klávesnice, touchpad s 2 funkčními tlačítky, výška 1U</t>
  </si>
  <si>
    <t>PS05-0-121</t>
  </si>
  <si>
    <t>Koaxiální kabel pro vnitřníí aplikace, útlum 0,04dB na 100MHz, 0,06dB na 230MHz, vnitřní vodič 2,5Cu, vnitřní vodič měď, opletení měď, dielektrikum FOAM, plášť PE, impedance kabelu 50 Ohm, průměr je 9,8mm,  teplotní rozsah pro provoz -40°C až +80°C, včetně příchytek a instalačního materiálu</t>
  </si>
  <si>
    <t>PS05-0-122</t>
  </si>
  <si>
    <t>PS05-0-123</t>
  </si>
  <si>
    <t>PS05-0-124</t>
  </si>
  <si>
    <t>PS05-0-125</t>
  </si>
  <si>
    <t xml:space="preserve">Časový server NTP, GPS přijímač, DCF přijímač, dva elektricky a logicky oddělené LAN porty, IPv4, IPv6,  dva nezávyslé napájecí zdroje (redundantní), NTP adresování Multicast a unicast, alarmovéí výstupy (E-mail, na displeji, SNMP zprávami), síťové služby (Server NTP, SNMP V1, V2c, V2, E-mali pro alarmy, datum, čas), včetně GPS a DCF antény, DHCP server, telnet, SSH, RS232, 19"provedení </t>
  </si>
  <si>
    <t>PS05-0-2</t>
  </si>
  <si>
    <t>PS05-0-201</t>
  </si>
  <si>
    <t>SW nahrazení stávajícího mozaikového tabla APEL na velkoplošné zobrazení - programování Virtualizační aplikace (vizualizace sítí)</t>
  </si>
  <si>
    <t>PS05-0-202</t>
  </si>
  <si>
    <t>SW úprava vizualizačního a zpracovatelského softwaru pro sběrné PC měření spotřeby</t>
  </si>
  <si>
    <t>PS05-0-3</t>
  </si>
  <si>
    <t>PS05-0-301</t>
  </si>
  <si>
    <t>PS05-0-302</t>
  </si>
  <si>
    <t>PS05-0-303</t>
  </si>
  <si>
    <t>Přesun převodníků sítí měníren, včetně nového propojení a instalace v nové lokalitě</t>
  </si>
  <si>
    <t>PS05-0-304</t>
  </si>
  <si>
    <t>Demontáž ostatních zařízení EDS z původních prostor</t>
  </si>
  <si>
    <t>PS05-0-305</t>
  </si>
  <si>
    <t>PS 06 - Vzdálené pracoviště DIŘC na MP</t>
  </si>
  <si>
    <t>PS06-0-0</t>
  </si>
  <si>
    <t>PS06-0-001</t>
  </si>
  <si>
    <t>PS06-0-002</t>
  </si>
  <si>
    <t>PS06-0-003</t>
  </si>
  <si>
    <t>PS06-0-004</t>
  </si>
  <si>
    <t>PS06-0-005</t>
  </si>
  <si>
    <t>PS06-0-006</t>
  </si>
  <si>
    <t>PS06-0-007</t>
  </si>
  <si>
    <t>PS06-0-008</t>
  </si>
  <si>
    <t>PS06-0-009</t>
  </si>
  <si>
    <t>PS06-0-010</t>
  </si>
  <si>
    <t>PS06-0-1</t>
  </si>
  <si>
    <t>PS06-0-101</t>
  </si>
  <si>
    <t>Stůl se zdvihem pracovní plochy
- rozměr 2000x1100x750/1250 
- pracovní deska dělená, snížená zadní deska
- ocelová konstrukce, rám z AL profilů
- 2x rack. skříň, 19" vestavby + opláštění plech, RAL dle požadavků zákazníka
- ostatní opláštění technol. části - lamino 18 mm
- kabelový organizér - energetický řetěz 
- horizontální kabelový žlab drátěný
- polohovací mechanismus- ovladač pod pracovní deskou
- synchronizace sloupků pomocí řídící jednotky
- centrální zemnící bod</t>
  </si>
  <si>
    <t>PS06-0-102</t>
  </si>
  <si>
    <t>Pracovní deska
- umělý kámen
- rozměry 2000x650 mm</t>
  </si>
  <si>
    <t>PS06-0-103</t>
  </si>
  <si>
    <t>Temperace pracovní desky stolu 2000x650 mm</t>
  </si>
  <si>
    <t>PS06-0-104</t>
  </si>
  <si>
    <t>Stolní lampa, stříbr./antr - LED svítidlo, funkce postupného stmívání</t>
  </si>
  <si>
    <t>PS06-0-105</t>
  </si>
  <si>
    <t>Nastavitelný držák pro monitor, stolní montáž</t>
  </si>
  <si>
    <t>PS06-0-106</t>
  </si>
  <si>
    <t>Uživatelské přípojné místo 2x230V,2xUSB,1xRJ45/5</t>
  </si>
  <si>
    <t>PS06-0-107</t>
  </si>
  <si>
    <t xml:space="preserve">Napájecí panel, 8x zás. ČSN, 19", 1U, bez šňůry, se svorkovnicí </t>
  </si>
  <si>
    <t>PS06-0-108</t>
  </si>
  <si>
    <t>Rozvodnice - 19"/3U</t>
  </si>
  <si>
    <t>PS06-0-109</t>
  </si>
  <si>
    <t>Polička 19", hl. 350 mm</t>
  </si>
  <si>
    <t>PS06-0-110</t>
  </si>
  <si>
    <t>Zátěžové ergonomické pracovní křeslo pro provoz 24/7, nosnost 150 kg</t>
  </si>
  <si>
    <t>PS06-0-111</t>
  </si>
  <si>
    <t>Konstrukce předstěny 3,7 m x 3 m</t>
  </si>
  <si>
    <t>PS06-0-112</t>
  </si>
  <si>
    <t>Předstěna SDK s úpravou okolo mon. Stěny</t>
  </si>
  <si>
    <t>PS06-0-113</t>
  </si>
  <si>
    <t>Video kontroler - grafický server - Vysoce výkonný modulární grafický klient pro provoz 24/7, Minimální parametry: 
- Rozměry 19", 5RU, - min. 9x volných slotů pro karty IN/OUT
- Procesor: výkonově odpovídající: čtyři jádra, min. 3.60 GHz
- Paměť: 32GB DDR4 ECC RAM, Hard disk: 2x 240 GB, SSD Raid 1
- Zdroj: Dvojitý redundantní 860 W s funkcí Hotswap
- Rackové provedení, 2x LAN 10/100/1000 Mbps RJ45</t>
  </si>
  <si>
    <t>PS06-0-114</t>
  </si>
  <si>
    <t>PS06-0-115</t>
  </si>
  <si>
    <t>PS06-0-116</t>
  </si>
  <si>
    <t>PS06-0-117</t>
  </si>
  <si>
    <t>PS06-0-118</t>
  </si>
  <si>
    <t>Ovádací Software videoserveru pro konfiguraci a správu video stěny, neomezený počet současně pracujících operátorů, možno definovat pro každého uživatele různá přístupová práva, přiřazení jednotlivých oblasti ovládání na video stěně apod. Ovládání přes webové rozhraní, podpora ovládání na mobilních zařízení a dotykových obrazovkách, vč. PC stanic s OS WIN7, WIN10 nebo LINUX. Živý náhled na videostěnu.  Možnost ořezávání a úpravy obrazu jednotlivých zdrojů včetně zvýraznění a popisu jednotlivých oken. Výběr, kontrola a ovládání zvuku jednotlivých zdrojů. Snímání obrazovek PC stanic ve stejné síti a zobrazení na video stěně, vč. virtuálních klientů a sdílení jejich dat. Alarm management - možnost vyvolání přednastavené scény a varovného hlášení po komunikaci s návaznými systémy. SW modul pro komunikaci a napojení na řídicí systém. Všechny moduly kompatibilní a součástí jednoho SW vybavení od jednoho výrobce.</t>
  </si>
  <si>
    <t>PS06-0-119</t>
  </si>
  <si>
    <t>PS06-0-120</t>
  </si>
  <si>
    <t>PS06-0-121</t>
  </si>
  <si>
    <t>PS06-0-122</t>
  </si>
  <si>
    <t>PS06-0-123</t>
  </si>
  <si>
    <t>PS06-0-124</t>
  </si>
  <si>
    <t>PS06-0-125</t>
  </si>
  <si>
    <t>PS06-0-126</t>
  </si>
  <si>
    <t>PS06-0-127</t>
  </si>
  <si>
    <t>PS06-0-128</t>
  </si>
  <si>
    <t>Pracovní klientské stanice</t>
  </si>
  <si>
    <t>PS06-0-129</t>
  </si>
  <si>
    <t>Počítačová stanice pro operátora MKDS, min. parametry: MB s CPU odpovídající výkonově odpovídají: 10 jader, minimálně 3,3 GHz, 16,5 MB cache, RAM 2x 16 GB DDR4, 2666 MHz, 2x grafickou kartu výkonově odpovídající provozu v řežimu live video distribuce MKDS, 1x disk M.2 SSD, min. 512GB, 1x HDD 4TB, 3,5“ SATA, 7,2k, napájecí zdroj alespoň 1000 W, OS Win10, 64 bit, mechanika DVD RW, interní čtečka SD karet, stanice bude včetně klávesnice a bezdrátové myši USB</t>
  </si>
  <si>
    <t>PS06-0-2</t>
  </si>
  <si>
    <t>PS06-0-201</t>
  </si>
  <si>
    <t>PS06-0-202</t>
  </si>
  <si>
    <t>PS 07.1 - Dispečerské stoly</t>
  </si>
  <si>
    <t>PS07-1-0</t>
  </si>
  <si>
    <t>PS07-1-001</t>
  </si>
  <si>
    <t>PS07-1-002</t>
  </si>
  <si>
    <t>PS07-1-003</t>
  </si>
  <si>
    <t>PS07-1-005</t>
  </si>
  <si>
    <t>PS07-1-006</t>
  </si>
  <si>
    <t>PS07-1-007</t>
  </si>
  <si>
    <t>PS07-1-008</t>
  </si>
  <si>
    <t>PS07-1-009</t>
  </si>
  <si>
    <t>PS07-1-010</t>
  </si>
  <si>
    <t>PS07-1-1</t>
  </si>
  <si>
    <t>PS07-1-101</t>
  </si>
  <si>
    <t>Stůl se zdvihem pracovní plochy
- rozměr 3000x1100x750/1250
- pracovní deska dělená, snížená zadní deska
- ocelová konstrukce, rám z AL profilů
- 2x rack. skříň, 19" vestavby + opláštění plech, RAL dle požadavků zákazníka
- ostatní opláštění technol. části - lamino 18 mm
- kabelový organizér - energetický řetěz 
- horizontální kabelový žlab drátěný
- polohovací mechanismus- ovladač pod pracovní deskou
- synchronizace sloupků pomocí řídící jednotky
- centrální zemnící bod</t>
  </si>
  <si>
    <t>PS07-1-102</t>
  </si>
  <si>
    <t>PS07-1-103</t>
  </si>
  <si>
    <t>Pracovní deska
- umělý kámen
- rozměry 3000x650 mm</t>
  </si>
  <si>
    <t>PS07-1-104</t>
  </si>
  <si>
    <t>PS07-1-105</t>
  </si>
  <si>
    <t>PS07-1-106</t>
  </si>
  <si>
    <t>Temperace pracovní desky stolu 3000x650 mm</t>
  </si>
  <si>
    <t>PS07-1-107</t>
  </si>
  <si>
    <t>PS07-1-108</t>
  </si>
  <si>
    <t>PS07-1-109</t>
  </si>
  <si>
    <t>PS07-1-110</t>
  </si>
  <si>
    <t>PS07-1-111</t>
  </si>
  <si>
    <t>PS07-1-112</t>
  </si>
  <si>
    <t>PS07-1-113</t>
  </si>
  <si>
    <t>Zátěžové ergonomické pracovní křeslo pro provoz 24/7</t>
  </si>
  <si>
    <t>PS07-1-2</t>
  </si>
  <si>
    <t>PS07-1-201</t>
  </si>
  <si>
    <t>Instalační kabeláž metalická, kompletní set kabeláže pro propojení</t>
  </si>
  <si>
    <t>PS07.2 - Interiérové vybavení</t>
  </si>
  <si>
    <t>PS 07-2-0</t>
  </si>
  <si>
    <t>PS07-2-001</t>
  </si>
  <si>
    <t xml:space="preserve">Dokumentace dodavatelská vč. dílenské dokumentace </t>
  </si>
  <si>
    <t>PS07-2-002</t>
  </si>
  <si>
    <t>PS 07-2-1</t>
  </si>
  <si>
    <r>
      <t xml:space="preserve">kuchyňka na míru 1,6bm </t>
    </r>
    <r>
      <rPr>
        <sz val="9"/>
        <color theme="1"/>
        <rFont val="Calibri"/>
        <family val="2"/>
        <charset val="238"/>
        <scheme val="minor"/>
      </rPr>
      <t>(část D.1.10.2_03 - Kuchyňka)</t>
    </r>
    <r>
      <rPr>
        <b/>
        <sz val="11"/>
        <color theme="1"/>
        <rFont val="Calibri"/>
        <family val="2"/>
        <charset val="238"/>
        <scheme val="minor"/>
      </rPr>
      <t>:</t>
    </r>
  </si>
  <si>
    <t>PS07-2-101</t>
  </si>
  <si>
    <t>vestavná lednice 600/600 včetně nábytkových dvířek - K1</t>
  </si>
  <si>
    <t>PS07-2-102</t>
  </si>
  <si>
    <t>nábytková dvířka pro vestavěnou lednici - K1D</t>
  </si>
  <si>
    <t>PS07-2-103</t>
  </si>
  <si>
    <t>vestavná myčka š.450 včetně nábytkových dvířek - K2</t>
  </si>
  <si>
    <t>PS07-2-104</t>
  </si>
  <si>
    <t>nábytková dvířka pro vestavěnou myčku - K2D</t>
  </si>
  <si>
    <t>PS07-2-105</t>
  </si>
  <si>
    <t>spodní kontrukce linky na délku 1650mm se skříňkou s košem-K3</t>
  </si>
  <si>
    <t>PS07-2-106</t>
  </si>
  <si>
    <t>vestavěná digestoř - K4</t>
  </si>
  <si>
    <t>PS07-2-107</t>
  </si>
  <si>
    <t>vestavná mikrovlnná trouba - K5</t>
  </si>
  <si>
    <t>PS07-2-108</t>
  </si>
  <si>
    <t>skříňka pro mikrovlnnou troubu - K5D</t>
  </si>
  <si>
    <t>PS07-2-109</t>
  </si>
  <si>
    <t>konstrukce horních skříněk na míru na délku1655mm se dvěma dvířky - K6</t>
  </si>
  <si>
    <t>PS07-2-110</t>
  </si>
  <si>
    <t>nerez dřez s odkapávačem - K7</t>
  </si>
  <si>
    <t>PS07-2-111</t>
  </si>
  <si>
    <t>dvouvařič - integrovaná indukční deska do pultu - K8</t>
  </si>
  <si>
    <t>PS07-2-112</t>
  </si>
  <si>
    <t>pult na míru odolný melamin s postformingem - K9</t>
  </si>
  <si>
    <t>PS 07-2-2</t>
  </si>
  <si>
    <r>
      <t xml:space="preserve">Vybavení šatny </t>
    </r>
    <r>
      <rPr>
        <sz val="9"/>
        <color theme="1"/>
        <rFont val="Calibri"/>
        <family val="2"/>
        <charset val="238"/>
        <scheme val="minor"/>
      </rPr>
      <t>(část D.1.10.2_04 - vybavení šatny)</t>
    </r>
    <r>
      <rPr>
        <b/>
        <sz val="11"/>
        <color theme="1"/>
        <rFont val="Calibri"/>
        <family val="2"/>
        <charset val="238"/>
        <scheme val="minor"/>
      </rPr>
      <t>:</t>
    </r>
  </si>
  <si>
    <t>PS07-2-201</t>
  </si>
  <si>
    <t>sestava s 9 ks skříní typu "Z" a 9 nástavci  - SX</t>
  </si>
  <si>
    <t>PS07-2-202</t>
  </si>
  <si>
    <t>sestava s 5 ks skříní typu "Z" s 5 nástavci - SY</t>
  </si>
  <si>
    <t>PS07-2-203</t>
  </si>
  <si>
    <t>sestava s 4 ks skříní typu "Z" a se 4 nástavci - SZ</t>
  </si>
  <si>
    <t>PS 07-2-3</t>
  </si>
  <si>
    <r>
      <t xml:space="preserve">Skříně kancelářské </t>
    </r>
    <r>
      <rPr>
        <sz val="9"/>
        <color theme="1"/>
        <rFont val="Calibri"/>
        <family val="2"/>
        <charset val="238"/>
        <scheme val="minor"/>
      </rPr>
      <t>(část D.1.10.2_05 - Skříně kancelářské)</t>
    </r>
    <r>
      <rPr>
        <b/>
        <sz val="11"/>
        <color theme="1"/>
        <rFont val="Calibri"/>
        <family val="2"/>
        <charset val="238"/>
        <scheme val="minor"/>
      </rPr>
      <t>:</t>
    </r>
  </si>
  <si>
    <t>PS07-2-301</t>
  </si>
  <si>
    <t>nízká atyp. skříň 800/400/770 s podnoží , vnitřní police - SN</t>
  </si>
  <si>
    <t>PS07-2-302</t>
  </si>
  <si>
    <t>vysoká skříň 800/400/2000 s podnoží , vnitřní police - SV</t>
  </si>
  <si>
    <t>PS07-2-303</t>
  </si>
  <si>
    <t>vysoká skříň šatní 2ks, 800/400/2000 s podnoží - SS</t>
  </si>
  <si>
    <t>PS 07-2-4</t>
  </si>
  <si>
    <r>
      <t xml:space="preserve">Stůl vedoucího a pult energodispečera </t>
    </r>
    <r>
      <rPr>
        <sz val="9"/>
        <color theme="1"/>
        <rFont val="Calibri"/>
        <family val="2"/>
        <charset val="238"/>
        <scheme val="minor"/>
      </rPr>
      <t>(část D.1.10.2_06 - Stoly)</t>
    </r>
    <r>
      <rPr>
        <b/>
        <sz val="11"/>
        <color theme="1"/>
        <rFont val="Calibri"/>
        <family val="2"/>
        <charset val="238"/>
        <scheme val="minor"/>
      </rPr>
      <t>:</t>
    </r>
  </si>
  <si>
    <t>PS07-2-401</t>
  </si>
  <si>
    <t>jednací stůl, kovová podnož, chromové podnoží  - TO</t>
  </si>
  <si>
    <t>PS07-2-402</t>
  </si>
  <si>
    <t>stůl vedoucího s jednací částí- atyp., závěs na PC - TV</t>
  </si>
  <si>
    <t>PS07-2-403</t>
  </si>
  <si>
    <t>jednací přístavba  s vlastní podnoží, chromové nohy - TW</t>
  </si>
  <si>
    <t>PS07-2-404</t>
  </si>
  <si>
    <t>deska na míru abs hrana melamin na kovové konzole - TX</t>
  </si>
  <si>
    <t>PS07-2-405</t>
  </si>
  <si>
    <t>deska na míru abs hrana melamin na kovové konzole - TY</t>
  </si>
  <si>
    <t>PS 07-2-5</t>
  </si>
  <si>
    <r>
      <t xml:space="preserve">Stůl v Call centru </t>
    </r>
    <r>
      <rPr>
        <sz val="9"/>
        <color theme="1"/>
        <rFont val="Calibri"/>
        <family val="2"/>
        <charset val="238"/>
        <scheme val="minor"/>
      </rPr>
      <t>(část D.1.10.2_07 - Stůl Call centrum)</t>
    </r>
    <r>
      <rPr>
        <b/>
        <sz val="11"/>
        <color theme="1"/>
        <rFont val="Calibri"/>
        <family val="2"/>
        <charset val="238"/>
        <scheme val="minor"/>
      </rPr>
      <t>:</t>
    </r>
  </si>
  <si>
    <t>PS07-2-501</t>
  </si>
  <si>
    <t>PS 07-2-6</t>
  </si>
  <si>
    <r>
      <t xml:space="preserve">Akustické prvky </t>
    </r>
    <r>
      <rPr>
        <sz val="9"/>
        <color theme="1"/>
        <rFont val="Calibri"/>
        <family val="2"/>
        <charset val="238"/>
        <scheme val="minor"/>
      </rPr>
      <t>(část D.1.10.2_08 - Akustické prvky)</t>
    </r>
    <r>
      <rPr>
        <b/>
        <sz val="11"/>
        <color theme="1"/>
        <rFont val="Calibri"/>
        <family val="2"/>
        <charset val="238"/>
        <scheme val="minor"/>
      </rPr>
      <t>:</t>
    </r>
  </si>
  <si>
    <t>PS07-2-601</t>
  </si>
  <si>
    <t>Akustický panel š. 790mm / v.1350mm,  perforovaný kov s akustickou vložkou včetně orámování lištou - AS</t>
  </si>
  <si>
    <t>PS07-2-602</t>
  </si>
  <si>
    <t>Přenastavitelné stojací akustické panely - AT</t>
  </si>
  <si>
    <t>PS 07-2-7</t>
  </si>
  <si>
    <r>
      <t xml:space="preserve">Sedací nábytek </t>
    </r>
    <r>
      <rPr>
        <sz val="9"/>
        <color theme="1"/>
        <rFont val="Calibri"/>
        <family val="2"/>
        <charset val="238"/>
        <scheme val="minor"/>
      </rPr>
      <t>(část D.1.10.2_09 - Sedací nábytek)</t>
    </r>
    <r>
      <rPr>
        <b/>
        <sz val="11"/>
        <color theme="1"/>
        <rFont val="Calibri"/>
        <family val="2"/>
        <charset val="238"/>
        <scheme val="minor"/>
      </rPr>
      <t>:</t>
    </r>
  </si>
  <si>
    <t>PS07-2-701</t>
  </si>
  <si>
    <t>křeslo pro jednosměnný provoz - Call centrum, vedoucí - Z1</t>
  </si>
  <si>
    <t>PS07-2-702</t>
  </si>
  <si>
    <t>konferenční židle - Z2</t>
  </si>
  <si>
    <t>PS07-2-703</t>
  </si>
  <si>
    <t>Lavička v šatně - ZT</t>
  </si>
  <si>
    <t>PS07-2-704</t>
  </si>
  <si>
    <t>Pohovka d.2000/hl.800mm - R</t>
  </si>
  <si>
    <t>en</t>
  </si>
  <si>
    <t>Služby exitu</t>
  </si>
  <si>
    <t>Prodloužená záruka SLA nad dva roky</t>
  </si>
  <si>
    <t>Realizační dokumentace</t>
  </si>
  <si>
    <t>Implementace a integrace systémů stávajících a systémů třetích stran vč. protokolů pro integraci - začlenění v rámci CTD BKOM</t>
  </si>
  <si>
    <t>Interface mezi Modulem řízení dopravy SSZ a DIC</t>
  </si>
  <si>
    <t>Modul vyhodnocení kvality řízení dopravy</t>
  </si>
  <si>
    <t>Modul CCTV</t>
  </si>
  <si>
    <t>Modul Parkování</t>
  </si>
  <si>
    <t>Modul dopravních událostí</t>
  </si>
  <si>
    <t>Modul dopravních statistik</t>
  </si>
  <si>
    <t>Software - OS a další SW</t>
  </si>
  <si>
    <t>PS 3</t>
  </si>
  <si>
    <t>PS 4</t>
  </si>
  <si>
    <t>PS 6</t>
  </si>
  <si>
    <t>Zkušební provoz a zaškolení obsluhy</t>
  </si>
  <si>
    <t>Služby exitu systému</t>
  </si>
  <si>
    <t>Jednotková cena bez DPH</t>
  </si>
  <si>
    <t>Dopravní informační centrum Brno - 3. etapa - PD</t>
  </si>
  <si>
    <t>Statutární město Brno, IČO: 44992785, Dominikánské nám. 196/1, 602 00 Brno</t>
  </si>
  <si>
    <t>04/2024</t>
  </si>
  <si>
    <t>VESELÝ DOPRAVNÍ SIGNALIZACE, s.r.o., IČO: 27702804, Pražská 767/10c, 642 00 Brno</t>
  </si>
  <si>
    <t>Studie</t>
  </si>
  <si>
    <t>Jan Veselý</t>
  </si>
  <si>
    <t>Název stavby</t>
  </si>
  <si>
    <t>25.04.2024</t>
  </si>
  <si>
    <t>8.2.2.</t>
  </si>
  <si>
    <t>8.2.1.</t>
  </si>
  <si>
    <t>8.2.4.</t>
  </si>
  <si>
    <t>8.2.3.</t>
  </si>
  <si>
    <t>8.2.7.</t>
  </si>
  <si>
    <t>8.13.katalog vstupních informací</t>
  </si>
  <si>
    <t>8.14. Katalog výstupních informací</t>
  </si>
  <si>
    <t>8.4.1.</t>
  </si>
  <si>
    <t>8.4.2.</t>
  </si>
  <si>
    <t>8.4.3.</t>
  </si>
  <si>
    <t>8.4.4.</t>
  </si>
  <si>
    <t>Databáze nehodovosti PČR</t>
  </si>
  <si>
    <t>8.5.1.</t>
  </si>
  <si>
    <t>8.5.2.</t>
  </si>
  <si>
    <t>8.6.1.</t>
  </si>
  <si>
    <t>8.6.2.</t>
  </si>
  <si>
    <t>8.6.3.</t>
  </si>
  <si>
    <t>8.6.4.</t>
  </si>
  <si>
    <t>8.6.5.</t>
  </si>
  <si>
    <t>8.7.1.</t>
  </si>
  <si>
    <t>8.7.2.</t>
  </si>
  <si>
    <t>STÁVAJÍCÍ ZDROJE DOPRAVNÍCH DAT NA ÚROVNI CTD BKOM</t>
  </si>
  <si>
    <t>Modul-Detektory na cyklostezkách</t>
  </si>
  <si>
    <t>STÁVAJÍCÍ EXTERNÍ ZDROJE DOPRAVNÍCH DAT</t>
  </si>
  <si>
    <t>8.3.</t>
  </si>
  <si>
    <t>8.3.1. Zdroje dopravních dat a podmínky pro poskytování dopravních informací z NDIC</t>
  </si>
  <si>
    <t>8.3.3. Dynamické zdroje dat v rámci NDIC</t>
  </si>
  <si>
    <t>8.3.4.Statické zdroje dat v rámci NDIC</t>
  </si>
  <si>
    <t>8.3.2. Dostupná dopravní data a informace z NDIC</t>
  </si>
  <si>
    <t>NOVÉ ZDROJE DOPRAVNÍCH DAT NA ÚROVNI CTD BKOM</t>
  </si>
  <si>
    <t>8.4.</t>
  </si>
  <si>
    <t>;</t>
  </si>
  <si>
    <t>NOVÉ EXTERNÍ ZDROJE DOPRAVNÍCH DAT</t>
  </si>
  <si>
    <t>8.5.</t>
  </si>
  <si>
    <t>8.6.</t>
  </si>
  <si>
    <t>BUDOUCÍ ZDROJE DOPRAVNÍCH DAT NA ÚROVNI CTD BKOM</t>
  </si>
  <si>
    <t>8.7.</t>
  </si>
  <si>
    <t>BUDOUCÍ EXTERNÍ ZDROJE DOPRAVNÍCH DAT</t>
  </si>
  <si>
    <t>8.9. komunikační rozhraní DIC-3</t>
  </si>
  <si>
    <t>8.10.</t>
  </si>
  <si>
    <t>8.11.</t>
  </si>
  <si>
    <t>8.15.</t>
  </si>
  <si>
    <t>Modul - redakční systém</t>
  </si>
  <si>
    <t>Expertní modul</t>
  </si>
  <si>
    <t>Modul-Evidence výkonů zimní údržby</t>
  </si>
  <si>
    <t>Modul-NDIC ŘSD</t>
  </si>
  <si>
    <t>Modul-GIS BKOM (databáze pozemních komunikací)</t>
  </si>
  <si>
    <t>Modul-detektory dopravy</t>
  </si>
  <si>
    <t>Modul-Kamery na vjezdu do centra (oprávněné a neoprávněné vjezdy)</t>
  </si>
  <si>
    <t>Modul-Back office C-ITS</t>
  </si>
  <si>
    <t>Modul-Koordinace uzavírek BKOM</t>
  </si>
  <si>
    <t>Modul-Nabíjecí stanice pro elektromobily</t>
  </si>
  <si>
    <t>Databáze dat z centrálního systému videodetekce</t>
  </si>
  <si>
    <t>Modul-videodetekce z kamerových bodů</t>
  </si>
  <si>
    <t>Modul-Enviromentální čidla</t>
  </si>
  <si>
    <t>Modul-Proměnné DZ a ZPI</t>
  </si>
  <si>
    <t>Modul-Navádění na vybraná parkoviště</t>
  </si>
  <si>
    <t>Modul-Regionální DIC jiných správců a spolupráce s příhraničními DIC</t>
  </si>
  <si>
    <t>PS 2</t>
  </si>
  <si>
    <t>PS02-1</t>
  </si>
  <si>
    <t>PS02-2</t>
  </si>
  <si>
    <t>PS02-3</t>
  </si>
  <si>
    <t>PS02-4</t>
  </si>
  <si>
    <t>PS02-5</t>
  </si>
  <si>
    <t>PS02-6</t>
  </si>
  <si>
    <t>PS02-7</t>
  </si>
  <si>
    <t>PS02-8</t>
  </si>
  <si>
    <t>PS02-9</t>
  </si>
  <si>
    <t>PS02-10</t>
  </si>
  <si>
    <t>PS02-11</t>
  </si>
  <si>
    <t>PS02-12</t>
  </si>
  <si>
    <t>PS02-13</t>
  </si>
  <si>
    <t>PS02-14</t>
  </si>
  <si>
    <t>PS02-15</t>
  </si>
  <si>
    <t>PS02-16</t>
  </si>
  <si>
    <t>PS02-17</t>
  </si>
  <si>
    <t>PS02-18</t>
  </si>
  <si>
    <t>PS02-19</t>
  </si>
  <si>
    <t>PS02-20</t>
  </si>
  <si>
    <t>PS02-21</t>
  </si>
  <si>
    <t>PS02-22</t>
  </si>
  <si>
    <t>PS02-24</t>
  </si>
  <si>
    <t>PS02-25</t>
  </si>
  <si>
    <t>PS02-26</t>
  </si>
  <si>
    <t>PS02-27</t>
  </si>
  <si>
    <t>PS02-28</t>
  </si>
  <si>
    <t>PS02-29</t>
  </si>
  <si>
    <t>PS 5</t>
  </si>
  <si>
    <t>Implementace-Modul-detektory dopravy</t>
  </si>
  <si>
    <t>Implementace-Modul-Detektory na cyklostezkách</t>
  </si>
  <si>
    <t>Implementace-Modul-Evidence výkonů zimní údržby</t>
  </si>
  <si>
    <t>Implementace-Modul-NDIC ŘSD</t>
  </si>
  <si>
    <t>Implementace-Modul-GIS BKOM (databáze pozemních komunikací)</t>
  </si>
  <si>
    <t>Implementace-Modul-Kamery na vjezdu do centra (oprávněné a neoprávněné vjezdy)</t>
  </si>
  <si>
    <t>Implementace-Modul-Back office C-ITS</t>
  </si>
  <si>
    <t>Implementace-Modul-Koordinace uzavírek BKOM</t>
  </si>
  <si>
    <t>Implementace-Databáze nehodovosti PČR</t>
  </si>
  <si>
    <t>Implementace-Modul-Nabíjecí stanice pro elektromobily</t>
  </si>
  <si>
    <t>Implementace-Databáze dat z centrálního systému videodetekce</t>
  </si>
  <si>
    <t>Implementace-Modul-videodetekce z kamerových bodů</t>
  </si>
  <si>
    <t>Implementace-Modul-Enviromentální čidla</t>
  </si>
  <si>
    <t>Implementace-Modul-Proměnné DZ a ZPI</t>
  </si>
  <si>
    <t>Implementace-Modul-Navádění na vybraná parkoviště</t>
  </si>
  <si>
    <t>Implementace-Modul-Regionální DIC jiných správců a spolupráce s příhraničními DIC</t>
  </si>
  <si>
    <t>Implementace-Modul - redakční systém</t>
  </si>
  <si>
    <t>Implementace-Expertní modul</t>
  </si>
  <si>
    <t>Implementace-Modul online  Simulace a Predikce</t>
  </si>
  <si>
    <t>Implementace-Software - OS a další SW</t>
  </si>
  <si>
    <t>Implementace-Modul vyhodnocení kvality řízení dopravy</t>
  </si>
  <si>
    <t>Implementace-Modul dopravních událostí</t>
  </si>
  <si>
    <t>Implementace-Modul dopravních statistik</t>
  </si>
  <si>
    <t>Implementace-Interface mezi Modulem řízení dopravy SSZ a DIC</t>
  </si>
  <si>
    <t>8.2.5.-6.</t>
  </si>
  <si>
    <t>8.3.1.-4.</t>
  </si>
  <si>
    <t>Ostatní moduly</t>
  </si>
  <si>
    <t>8.9.-13.-14.</t>
  </si>
  <si>
    <t>M.1.0</t>
  </si>
  <si>
    <t>M.1.1</t>
  </si>
  <si>
    <t>M.1.2</t>
  </si>
  <si>
    <t>M.1.3</t>
  </si>
  <si>
    <t>M.1.4</t>
  </si>
  <si>
    <t>PS03-1</t>
  </si>
  <si>
    <t>PS03-2</t>
  </si>
  <si>
    <t>PS03-3</t>
  </si>
  <si>
    <t>PS03-4</t>
  </si>
  <si>
    <t>PS03-5</t>
  </si>
  <si>
    <t>PS03-6</t>
  </si>
  <si>
    <t>PS03-7</t>
  </si>
  <si>
    <t>PS03-8</t>
  </si>
  <si>
    <t>PS03-9</t>
  </si>
  <si>
    <t>PS03-10</t>
  </si>
  <si>
    <t>PS03-11</t>
  </si>
  <si>
    <t>PS03-12</t>
  </si>
  <si>
    <t>PS03-13</t>
  </si>
  <si>
    <t>PS03-14</t>
  </si>
  <si>
    <t>PS03-15</t>
  </si>
  <si>
    <t>PS03-16</t>
  </si>
  <si>
    <t>PS03-17</t>
  </si>
  <si>
    <t>PS03-18</t>
  </si>
  <si>
    <t>PS03-19</t>
  </si>
  <si>
    <t>PS03-20</t>
  </si>
  <si>
    <t>PS03-21</t>
  </si>
  <si>
    <t>PS03-22</t>
  </si>
  <si>
    <t>PS03-23</t>
  </si>
  <si>
    <t>PS03-24</t>
  </si>
  <si>
    <t>PS03-25</t>
  </si>
  <si>
    <t>PS03-26</t>
  </si>
  <si>
    <t>PS03-27</t>
  </si>
  <si>
    <t>PS03-28</t>
  </si>
  <si>
    <t>PS03-29</t>
  </si>
  <si>
    <t>PS05-1</t>
  </si>
  <si>
    <t>PS05-2</t>
  </si>
  <si>
    <t>PS05-3</t>
  </si>
  <si>
    <t>PS05-4</t>
  </si>
  <si>
    <t>PS06-1</t>
  </si>
  <si>
    <t>PS06-2</t>
  </si>
  <si>
    <t>SLA</t>
  </si>
  <si>
    <t>PS01-3-0</t>
  </si>
  <si>
    <t>25.4.2024</t>
  </si>
  <si>
    <t>Virtualizace</t>
  </si>
  <si>
    <t>Fyzická infrastruktura</t>
  </si>
  <si>
    <t>Hardwarové vybavení DIC</t>
  </si>
  <si>
    <t xml:space="preserve">Serverové systémy </t>
  </si>
  <si>
    <t xml:space="preserve">Virtualizační serverový systém </t>
  </si>
  <si>
    <t>Operační systémy a počty licencí</t>
  </si>
  <si>
    <t xml:space="preserve">Databázové licence </t>
  </si>
  <si>
    <t xml:space="preserve">Veeam licence </t>
  </si>
  <si>
    <t xml:space="preserve">Diskový systém SDS </t>
  </si>
  <si>
    <t>Vedoucí projektu</t>
  </si>
  <si>
    <t xml:space="preserve">SW vč. licencí, Moduly, Komunikační rozhraní </t>
  </si>
  <si>
    <t>PS 01.1</t>
  </si>
  <si>
    <t>PS01.1-1</t>
  </si>
  <si>
    <t>PS 01.1-2</t>
  </si>
  <si>
    <t>PS 01.1-3</t>
  </si>
  <si>
    <t>PS 01.1-4</t>
  </si>
  <si>
    <t>PS 01.1-5</t>
  </si>
  <si>
    <t>PS 01.1-6</t>
  </si>
  <si>
    <t>PS 01.1-7</t>
  </si>
  <si>
    <t>PS 01.1-8</t>
  </si>
  <si>
    <t>PS 01.1-9</t>
  </si>
  <si>
    <t>PS 01.1-10</t>
  </si>
  <si>
    <t>PS 01.1-11</t>
  </si>
  <si>
    <t>PS 01.1-12</t>
  </si>
  <si>
    <t>PS 01.1-13</t>
  </si>
  <si>
    <t>PS 01.1-14</t>
  </si>
  <si>
    <t>PS 01.1-15</t>
  </si>
  <si>
    <t>PS 01.1-16</t>
  </si>
  <si>
    <t>PS 01.1-17</t>
  </si>
  <si>
    <t>PS 01.1-18</t>
  </si>
  <si>
    <t>PS 01.2</t>
  </si>
  <si>
    <t>PS 01.2-1</t>
  </si>
  <si>
    <t>PS 01.2-3</t>
  </si>
  <si>
    <t>PS 01.2-2</t>
  </si>
  <si>
    <t>PS 01.2-4</t>
  </si>
  <si>
    <t>PS 01.3-1</t>
  </si>
  <si>
    <t>PS 01.3-2</t>
  </si>
  <si>
    <t>PS 01.3-3</t>
  </si>
  <si>
    <t>PS 01.3-4</t>
  </si>
  <si>
    <t>PS 01.3-5</t>
  </si>
  <si>
    <t>PS 01.3-6</t>
  </si>
  <si>
    <t>PS 01.3-7</t>
  </si>
  <si>
    <t>PS 01.2-5</t>
  </si>
  <si>
    <t>PS 01.2-6</t>
  </si>
  <si>
    <t>PS 01.2-7</t>
  </si>
  <si>
    <t>PS 01.2-8</t>
  </si>
  <si>
    <t>PS 01.2-9</t>
  </si>
  <si>
    <t>PS 01.2-10</t>
  </si>
  <si>
    <t>PS 01.2-11</t>
  </si>
  <si>
    <t>PS 01.2-12</t>
  </si>
  <si>
    <t>PS 01.2-13</t>
  </si>
  <si>
    <t>PS 01.2-14</t>
  </si>
  <si>
    <t>PS 01.2-15</t>
  </si>
  <si>
    <t>PS 01.2-16</t>
  </si>
  <si>
    <t>PS 01.2-17</t>
  </si>
  <si>
    <t>PS04-1</t>
  </si>
  <si>
    <t>PS04-2</t>
  </si>
  <si>
    <t>PS04-3</t>
  </si>
  <si>
    <t>Pracovní stanice v serverovně pro práci v trvalém provozu v min. konfiguraci:
Rack mount, procesor se 6-ti jádry o frekvenci min. 3.7 GHz, 6 MB cache, 16 GB RAM, SSD 512 GB,  1x Grafická karta pro 4 monitory s rozlišením 1920x1080, 1x audio, 2x napájecí zdroj, OS pro firmy a organizace, standartní kancelářský balík, Antivir, včetně instalace SW a prvotní konfigurace zařízení, montáž zařízení do 19" rozvaděče včetně montážního příslušenství do 19" rozvaděče, sestavení a oživení operátorského pracoviště, testování zvukových a grafických výstupů včetně grafických výstupů na velkoplošnou zobrazovací stěnu</t>
  </si>
  <si>
    <t>LCD/LED monitor, 24" do serverovny, provoz 24/7, formát 16:9, rozlišení min. 1920x1080 px., kontrast min. 1000:1, jas min. 250 cd/m², pozorovací úhly min. 178°,  HDMI 1.4, , VESA uchycení, nastavitelná výška, pivot</t>
  </si>
  <si>
    <t>Servisní podpora systému Virtualizace</t>
  </si>
  <si>
    <t>8.20</t>
  </si>
  <si>
    <t>Modul-Příprava-Strategické detektory v mezi křižovatkových úsecích 
řízených SSZ</t>
  </si>
  <si>
    <t>Implementace-Modul-Příprava-Strategické detektory 
v mezi křižovatkových úsecích řízených SSZ</t>
  </si>
  <si>
    <t>Klávesnice ergonomická, USB, nízký zdvih kláves, CZ lokalizace, nastavitelný sklon, černá</t>
  </si>
  <si>
    <t>Myš drátová, optická, 1000-1600dpi, 6 tlačítek + skrolovací kolečko, podložka, , černá</t>
  </si>
  <si>
    <t>PS 01.3</t>
  </si>
  <si>
    <t>PS 01-.3</t>
  </si>
  <si>
    <t>Implementace-Modul CCTV</t>
  </si>
  <si>
    <t>Implementace-Modul Parkování</t>
  </si>
  <si>
    <t>PS04-4</t>
  </si>
  <si>
    <t>PS04-5</t>
  </si>
  <si>
    <t>Zaškolení obsluhy</t>
  </si>
  <si>
    <t>Zajištění kybernetické bezpečnosti</t>
  </si>
  <si>
    <t>Zpracování provozního řádu v ČJ</t>
  </si>
  <si>
    <t>8.11.1.</t>
  </si>
  <si>
    <t>Expertní modul pro offline dopravní analýzu</t>
  </si>
  <si>
    <t>8.11.2.</t>
  </si>
  <si>
    <t>Expertní modul pro online adaptabilní systém řízení dopravy</t>
  </si>
  <si>
    <t>Komplexní zkoušky a zaškolení obsluhy</t>
  </si>
  <si>
    <t>SLA po dobu záruky vč. případného upgrade systému</t>
  </si>
  <si>
    <t>SLA po dobu záruky vč. konvertovaného systému</t>
  </si>
  <si>
    <t>Realizační dokumentace, Provozní dokumentace v ČJ, Uživatelská příručka v ČJ</t>
  </si>
  <si>
    <t>SLA po dobu 5 let vč. případného upgrade systému, SLA po dobu 5let konvertovaného systému, Služby exitu,SLA na dobu záruky</t>
  </si>
  <si>
    <t>SLA na délku záruky 5 let</t>
  </si>
  <si>
    <t>• pracovníci na úrovni administrátora DIC-3.: 5 x 8 hod</t>
  </si>
  <si>
    <t xml:space="preserve">• pracovníci na úrovni provozní obsluhy DIC-3 min: 10 x 4 hod </t>
  </si>
  <si>
    <t>• pracovníci na úrovni obsluhy Expertního modulu: 10 x 4 hod</t>
  </si>
  <si>
    <t>19" záslepka 1U, plastový zámek, barevné provedení RAL 7035</t>
  </si>
  <si>
    <t>19" záslepka 2U, plastový zámek, barevné provedení RAL 7035</t>
  </si>
  <si>
    <t>19" záslepka 3U, plastový zámek, barevné provedení RAL 7035</t>
  </si>
  <si>
    <t>19" záslepka 5U, plastový zámek, barevné provedení RAL 7035</t>
  </si>
  <si>
    <t>Implementace-Modul-Vazba DIC-3 na NAP vč. CEPK – přeshraniční dostupnost dat a informací</t>
  </si>
  <si>
    <t>Název:</t>
  </si>
  <si>
    <t>Datový rozváděč 42 U 800x1200
- provedení datového rozváděče dle projektové dokuementace; datový rozváděč má výšku 42U (1970mm), šířka 800mm a hloubka 1200mm 
- dveře perforované - perforace 80%; přední a zadní dveře dvoukřídlé se 7 bodovým zamykáním; zámky kódové s příslušným odemykacím klíčem
- bočnice jištěné na vnořené bezpečnostní šrouby; horní čepice s vylamovacími záslepkami pro vedení kabeláže
- datový rozváděč bez dolního krytu
- barevní provedení datového rozváděče RAL 7035 (šedá)
- nostnost 700kg
- součásti dodávky lemovaná hrana, protiprachový kartáč, montážní sada a roznášecí rám pro uložení na ocelové valcované profily</t>
  </si>
  <si>
    <t>Vyvazovací hřeben, dvouřadý pro datový rozvaděč výšky 42U o šířce 800mm, RAL 7035</t>
  </si>
  <si>
    <t>Polička do racku; vysokozátěžová - vyztužená, perforovaná</t>
  </si>
  <si>
    <t>Montáž 4 ks datových rozváděčů na místo instalace včetně příslušenství (separační rám, vyvazovací panel a roznášecí rám pro umístění datového rozváděče)</t>
  </si>
  <si>
    <t>Drobný montážní materiál (šrouby, poličky do racku, stahovací pásky, označovací štítky, popisky,  apod…) - montáž, instalace</t>
  </si>
  <si>
    <t>Modul-Vazba DIC-3 na NAP vč. CEPK – přeshraniční dostupnost dat a informací</t>
  </si>
  <si>
    <t>Implementace-Modul Liniové řízení dopravy</t>
  </si>
  <si>
    <t>Modul Liniové řízení dopravy</t>
  </si>
  <si>
    <t>Datový rozváděč 42 U 800x800
- provedení datového rozváděče dle projektové dokuementace; datový rozváděč má výšku 42U (1970mm), šířka 800mm a hloubka 800mm
- dveře perforované - perforace 80%; přední dveře dvoukřídlé se 7 bodovým zamykáním; zámky kódové s příslušným odemykacím klíčem
- bočnice jištěné na vnořené bezpečnostní šrouby; horní čepice s vylamovacími záslepkami pro vedení kabeláže
- datový rozváděč bez dolního krytu
- barevné provedení datového rozváděče RAL 7035 (šedá)
- nostnost 700kg
 součásti dodávky lemovaná hrana, protiprachový kartáč, montážní sada a roznášecí rám pro uložení na ocelové válcované profily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</si>
</sst>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č-405]_-;\-* #,##0.00\ [$Kč-405]_-;_-* &quot;-&quot;??\ [$Kč-405]_-;_-@_-"/>
    <numFmt numFmtId="165" formatCode="#,##0.00_ ;\-#,##0.00\ "/>
  </numFmts>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0"/>
      <color theme="1"/>
      <name val="Calibri"/>
      <family val="2"/>
      <charset val="238"/>
      <scheme val="minor"/>
    </font>
    <font>
      <vertAlign val="superscript"/>
      <sz val="10"/>
      <color theme="1"/>
      <name val="Calibri"/>
      <family val="2"/>
      <charset val="238"/>
      <scheme val="minor"/>
    </font>
    <font>
      <b/>
      <sz val="10"/>
      <color theme="1"/>
      <name val="Calibri"/>
      <family val="2"/>
      <charset val="238"/>
      <scheme val="minor"/>
    </font>
    <font>
      <vertAlign val="superscript"/>
      <sz val="9"/>
      <name val="Arial CE"/>
      <charset val="238"/>
    </font>
    <font>
      <sz val="9"/>
      <name val="Arial CE"/>
    </font>
    <font>
      <sz val="10"/>
      <color rgb="FF00B050"/>
      <name val="Calibri"/>
      <family val="2"/>
      <charset val="238"/>
      <scheme val="minor"/>
    </font>
    <font>
      <i/>
      <sz val="9"/>
      <color theme="0" tint="-0.499984740745262"/>
      <name val="Calibri"/>
      <family val="2"/>
      <charset val="238"/>
      <scheme val="minor"/>
    </font>
    <font>
      <sz val="10"/>
      <name val="Arial"/>
      <family val="2"/>
      <charset val="238"/>
    </font>
    <font>
      <sz val="10"/>
      <name val="Calibri"/>
      <family val="2"/>
      <charset val="238"/>
      <scheme val="minor"/>
    </font>
    <font>
      <sz val="10"/>
      <name val="Calibri"/>
      <family val="2"/>
      <charset val="238"/>
    </font>
    <font>
      <b/>
      <sz val="10"/>
      <color rgb="FF00B050"/>
      <name val="Calibri"/>
      <family val="2"/>
      <charset val="238"/>
      <scheme val="minor"/>
    </font>
    <font>
      <sz val="10"/>
      <color theme="1"/>
      <name val="Calibri"/>
      <family val="2"/>
      <charset val="238"/>
    </font>
    <font>
      <sz val="9"/>
      <color theme="1"/>
      <name val="Calibri"/>
      <family val="2"/>
      <charset val="238"/>
    </font>
    <font>
      <sz val="9"/>
      <name val="Arial"/>
      <family val="2"/>
      <charset val="238"/>
    </font>
    <font>
      <sz val="10"/>
      <color rgb="FFFF0000"/>
      <name val="Calibri"/>
      <family val="2"/>
      <charset val="238"/>
      <scheme val="minor"/>
    </font>
    <font>
      <sz val="9"/>
      <color theme="1"/>
      <name val="Calibri"/>
      <family val="2"/>
      <charset val="238"/>
      <scheme val="minor"/>
    </font>
    <font>
      <sz val="8"/>
      <name val="Calibri"/>
      <family val="2"/>
      <scheme val="minor"/>
    </font>
    <font>
      <i/>
      <sz val="10"/>
      <color theme="1"/>
      <name val="Calibri"/>
      <family val="2"/>
      <charset val="238"/>
      <scheme val="minor"/>
    </font>
    <font>
      <i/>
      <sz val="10"/>
      <color indexed="8"/>
      <name val="Calibri"/>
      <family val="2"/>
      <charset val="238"/>
      <scheme val="minor"/>
    </font>
  </fonts>
  <fills count="9">
    <fill>
      <patternFill patternType="none"/>
    </fill>
    <fill>
      <patternFill patternType="gray125"/>
    </fill>
    <fill>
      <patternFill patternType="solid">
        <fgColor theme="2" tint="-9.9978637043366805E-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rgb="FF00B050"/>
        <bgColor indexed="64"/>
      </patternFill>
    </fill>
    <fill>
      <patternFill patternType="solid">
        <fgColor theme="0" tint="-0.34998626667073579"/>
        <bgColor indexed="64"/>
      </patternFill>
    </fill>
  </fills>
  <borders count="7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16" fillId="0" borderId="0"/>
    <xf numFmtId="0" fontId="16" fillId="0" borderId="0"/>
    <xf numFmtId="0" fontId="16" fillId="0" borderId="0"/>
    <xf numFmtId="0" fontId="5" fillId="0" borderId="0"/>
  </cellStyleXfs>
  <cellXfs count="411">
    <xf numFmtId="0" fontId="0" fillId="0" borderId="0" xfId="0"/>
    <xf numFmtId="0" fontId="8" fillId="0" borderId="0" xfId="0" applyFont="1"/>
    <xf numFmtId="49" fontId="0" fillId="2" borderId="7" xfId="0" applyNumberFormat="1" applyFill="1" applyBorder="1" applyAlignment="1">
      <alignment horizontal="left"/>
    </xf>
    <xf numFmtId="0" fontId="0" fillId="0" borderId="15" xfId="0" applyBorder="1" applyAlignment="1">
      <alignment horizontal="left" indent="1"/>
    </xf>
    <xf numFmtId="0" fontId="0" fillId="0" borderId="16" xfId="0" applyBorder="1"/>
    <xf numFmtId="164" fontId="0" fillId="0" borderId="16" xfId="0" applyNumberFormat="1" applyBorder="1"/>
    <xf numFmtId="164" fontId="0" fillId="0" borderId="17" xfId="0" applyNumberFormat="1" applyBorder="1"/>
    <xf numFmtId="0" fontId="0" fillId="0" borderId="15" xfId="0" applyBorder="1" applyAlignment="1">
      <alignment horizontal="left"/>
    </xf>
    <xf numFmtId="0" fontId="0" fillId="0" borderId="18" xfId="0" applyBorder="1"/>
    <xf numFmtId="0" fontId="0" fillId="0" borderId="19" xfId="0" applyBorder="1"/>
    <xf numFmtId="0" fontId="0" fillId="0" borderId="20" xfId="0" applyBorder="1"/>
    <xf numFmtId="0" fontId="7" fillId="5" borderId="6" xfId="0" applyFont="1" applyFill="1" applyBorder="1" applyAlignment="1">
      <alignment vertical="center"/>
    </xf>
    <xf numFmtId="0" fontId="9" fillId="0" borderId="19" xfId="0" applyFont="1" applyBorder="1" applyAlignment="1">
      <alignment horizontal="left" vertical="center" inden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0" fillId="0" borderId="0" xfId="0" applyAlignment="1">
      <alignment wrapText="1"/>
    </xf>
    <xf numFmtId="0" fontId="7" fillId="4" borderId="4" xfId="0" applyFont="1" applyFill="1" applyBorder="1" applyAlignment="1">
      <alignment horizontal="center" vertical="center" wrapText="1"/>
    </xf>
    <xf numFmtId="0" fontId="7" fillId="4" borderId="0" xfId="0" applyFont="1" applyFill="1" applyAlignment="1">
      <alignment horizontal="left" vertical="center" wrapText="1" indent="1"/>
    </xf>
    <xf numFmtId="0" fontId="7" fillId="4" borderId="0" xfId="0" applyFont="1" applyFill="1" applyAlignment="1">
      <alignment horizontal="center" vertical="center" wrapText="1"/>
    </xf>
    <xf numFmtId="4" fontId="7" fillId="4" borderId="0" xfId="0" applyNumberFormat="1" applyFont="1" applyFill="1" applyAlignment="1">
      <alignment horizontal="right" vertical="center" wrapText="1" indent="1"/>
    </xf>
    <xf numFmtId="4" fontId="7" fillId="4" borderId="5" xfId="0" applyNumberFormat="1" applyFont="1" applyFill="1" applyBorder="1" applyAlignment="1">
      <alignment horizontal="right" vertical="center" wrapText="1" indent="1"/>
    </xf>
    <xf numFmtId="0" fontId="9" fillId="0" borderId="15" xfId="0" applyFont="1" applyBorder="1" applyAlignment="1">
      <alignment horizontal="center" vertical="center"/>
    </xf>
    <xf numFmtId="0" fontId="9" fillId="0" borderId="16" xfId="0" applyFont="1" applyBorder="1" applyAlignment="1">
      <alignment horizontal="left" vertical="center" indent="1"/>
    </xf>
    <xf numFmtId="0" fontId="9" fillId="0" borderId="16" xfId="0" applyFont="1" applyBorder="1" applyAlignment="1">
      <alignment horizontal="center" vertical="center"/>
    </xf>
    <xf numFmtId="0" fontId="9" fillId="0" borderId="16" xfId="0" applyFont="1" applyBorder="1" applyAlignment="1">
      <alignment horizontal="left" vertical="top" wrapText="1"/>
    </xf>
    <xf numFmtId="0" fontId="9" fillId="0" borderId="16" xfId="0" applyFont="1" applyBorder="1" applyAlignment="1">
      <alignment horizontal="center"/>
    </xf>
    <xf numFmtId="4" fontId="9" fillId="0" borderId="16" xfId="0" applyNumberFormat="1" applyFont="1" applyBorder="1" applyAlignment="1">
      <alignment horizontal="right" indent="1"/>
    </xf>
    <xf numFmtId="4" fontId="9" fillId="0" borderId="16" xfId="0" applyNumberFormat="1" applyFont="1" applyBorder="1" applyAlignment="1" applyProtection="1">
      <alignment horizontal="right" indent="1"/>
      <protection locked="0"/>
    </xf>
    <xf numFmtId="4" fontId="9" fillId="0" borderId="17" xfId="0" applyNumberFormat="1" applyFont="1" applyBorder="1" applyAlignment="1">
      <alignment horizontal="right" indent="1"/>
    </xf>
    <xf numFmtId="0" fontId="7" fillId="4" borderId="0" xfId="0" applyFont="1" applyFill="1" applyAlignment="1">
      <alignment horizontal="center" wrapText="1"/>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19" xfId="0" applyFont="1" applyBorder="1" applyAlignment="1">
      <alignment horizontal="left" vertical="top" wrapText="1"/>
    </xf>
    <xf numFmtId="0" fontId="9" fillId="0" borderId="19" xfId="0" applyFont="1" applyBorder="1" applyAlignment="1">
      <alignment horizontal="center"/>
    </xf>
    <xf numFmtId="4" fontId="9" fillId="0" borderId="19" xfId="0" applyNumberFormat="1" applyFont="1" applyBorder="1" applyAlignment="1">
      <alignment horizontal="right" indent="1"/>
    </xf>
    <xf numFmtId="4" fontId="9" fillId="0" borderId="19" xfId="0" applyNumberFormat="1" applyFont="1" applyBorder="1" applyAlignment="1" applyProtection="1">
      <alignment horizontal="right" indent="1"/>
      <protection locked="0"/>
    </xf>
    <xf numFmtId="4" fontId="9" fillId="0" borderId="20" xfId="0" applyNumberFormat="1" applyFont="1" applyBorder="1" applyAlignment="1">
      <alignment horizontal="right" indent="1"/>
    </xf>
    <xf numFmtId="0" fontId="7" fillId="5" borderId="7" xfId="0" applyFont="1" applyFill="1" applyBorder="1" applyAlignment="1">
      <alignment vertical="center"/>
    </xf>
    <xf numFmtId="4" fontId="7" fillId="5" borderId="7" xfId="0" applyNumberFormat="1" applyFont="1" applyFill="1" applyBorder="1" applyAlignment="1">
      <alignment horizontal="right" vertical="center" indent="1"/>
    </xf>
    <xf numFmtId="4" fontId="7" fillId="5" borderId="8" xfId="0" applyNumberFormat="1" applyFont="1" applyFill="1" applyBorder="1" applyAlignment="1">
      <alignment horizontal="right" vertical="center" indent="1"/>
    </xf>
    <xf numFmtId="4" fontId="9" fillId="6" borderId="16" xfId="0" applyNumberFormat="1" applyFont="1" applyFill="1" applyBorder="1" applyAlignment="1" applyProtection="1">
      <alignment horizontal="right" indent="1"/>
      <protection locked="0"/>
    </xf>
    <xf numFmtId="0" fontId="11" fillId="4" borderId="4" xfId="0" applyFont="1" applyFill="1" applyBorder="1" applyAlignment="1">
      <alignment horizontal="center" vertical="center" wrapText="1"/>
    </xf>
    <xf numFmtId="0" fontId="11" fillId="4" borderId="0" xfId="0" applyFont="1" applyFill="1" applyAlignment="1">
      <alignment horizontal="left" vertical="center" wrapText="1" indent="1"/>
    </xf>
    <xf numFmtId="0" fontId="9" fillId="0" borderId="31" xfId="0" applyFont="1" applyBorder="1" applyAlignment="1">
      <alignment horizontal="center" vertical="center"/>
    </xf>
    <xf numFmtId="0" fontId="9" fillId="0" borderId="32" xfId="0" applyFont="1" applyBorder="1" applyAlignment="1">
      <alignment horizontal="left" vertical="top" wrapText="1"/>
    </xf>
    <xf numFmtId="0" fontId="9" fillId="0" borderId="32" xfId="0" applyFont="1" applyBorder="1" applyAlignment="1">
      <alignment horizontal="center" vertical="center"/>
    </xf>
    <xf numFmtId="4" fontId="9" fillId="0" borderId="32" xfId="0" applyNumberFormat="1" applyFont="1" applyBorder="1" applyAlignment="1">
      <alignment horizontal="right" indent="1"/>
    </xf>
    <xf numFmtId="4" fontId="9" fillId="0" borderId="32" xfId="0" applyNumberFormat="1" applyFont="1" applyBorder="1" applyAlignment="1" applyProtection="1">
      <alignment horizontal="right" indent="1"/>
      <protection locked="0"/>
    </xf>
    <xf numFmtId="0" fontId="7" fillId="4" borderId="0" xfId="0" applyFont="1" applyFill="1" applyAlignment="1" applyProtection="1">
      <alignment horizontal="center" vertical="center" wrapText="1"/>
      <protection locked="0"/>
    </xf>
    <xf numFmtId="0" fontId="0" fillId="0" borderId="0" xfId="0" applyProtection="1">
      <protection locked="0"/>
    </xf>
    <xf numFmtId="0" fontId="14" fillId="0" borderId="16" xfId="0" applyFont="1" applyBorder="1" applyAlignment="1">
      <alignment horizontal="center" vertical="center"/>
    </xf>
    <xf numFmtId="0" fontId="15" fillId="0" borderId="16" xfId="0" applyFont="1" applyBorder="1" applyAlignment="1">
      <alignment horizontal="left" vertical="top" wrapText="1"/>
    </xf>
    <xf numFmtId="0" fontId="9" fillId="0" borderId="16" xfId="0" applyFont="1" applyBorder="1" applyAlignment="1">
      <alignment horizontal="left" vertical="top"/>
    </xf>
    <xf numFmtId="0" fontId="7" fillId="4" borderId="33" xfId="0" applyFont="1" applyFill="1" applyBorder="1" applyAlignment="1">
      <alignment horizontal="center" vertical="center" wrapText="1"/>
    </xf>
    <xf numFmtId="0" fontId="7" fillId="4" borderId="34" xfId="0" applyFont="1" applyFill="1" applyBorder="1" applyAlignment="1">
      <alignment horizontal="left" vertical="center" wrapText="1" indent="1"/>
    </xf>
    <xf numFmtId="0" fontId="7" fillId="4" borderId="34" xfId="0" applyFont="1" applyFill="1" applyBorder="1" applyAlignment="1">
      <alignment horizontal="center" vertical="center"/>
    </xf>
    <xf numFmtId="0" fontId="7" fillId="4" borderId="34" xfId="0" applyFont="1" applyFill="1" applyBorder="1" applyAlignment="1">
      <alignment horizontal="center" vertical="center" wrapText="1"/>
    </xf>
    <xf numFmtId="4" fontId="7" fillId="4" borderId="34" xfId="0" applyNumberFormat="1" applyFont="1" applyFill="1" applyBorder="1" applyAlignment="1">
      <alignment horizontal="right" vertical="center" wrapText="1" indent="1"/>
    </xf>
    <xf numFmtId="4" fontId="7" fillId="4" borderId="35" xfId="0" applyNumberFormat="1" applyFont="1" applyFill="1" applyBorder="1" applyAlignment="1">
      <alignment horizontal="right" vertical="center" wrapText="1" indent="1"/>
    </xf>
    <xf numFmtId="0" fontId="9" fillId="0" borderId="16" xfId="0" applyFont="1" applyBorder="1" applyAlignment="1">
      <alignment horizontal="left" vertical="center" wrapText="1"/>
    </xf>
    <xf numFmtId="4" fontId="9" fillId="0" borderId="16" xfId="0" applyNumberFormat="1" applyFont="1" applyBorder="1" applyAlignment="1">
      <alignment horizontal="right" vertical="center" indent="1"/>
    </xf>
    <xf numFmtId="4" fontId="9" fillId="0" borderId="16" xfId="0" applyNumberFormat="1" applyFont="1" applyBorder="1" applyAlignment="1" applyProtection="1">
      <alignment horizontal="right" vertical="center" indent="1"/>
      <protection locked="0"/>
    </xf>
    <xf numFmtId="4" fontId="9" fillId="0" borderId="17" xfId="0" applyNumberFormat="1" applyFont="1" applyBorder="1" applyAlignment="1">
      <alignment horizontal="right" vertical="center" indent="1"/>
    </xf>
    <xf numFmtId="0" fontId="9" fillId="0" borderId="33" xfId="0" applyFont="1" applyBorder="1" applyAlignment="1">
      <alignment horizontal="center" vertical="center"/>
    </xf>
    <xf numFmtId="4" fontId="9" fillId="0" borderId="35" xfId="0" applyNumberFormat="1" applyFont="1" applyBorder="1" applyAlignment="1">
      <alignment horizontal="right" indent="1"/>
    </xf>
    <xf numFmtId="0" fontId="9" fillId="0" borderId="12" xfId="0" applyFont="1" applyBorder="1" applyAlignment="1">
      <alignment horizontal="center" vertical="center"/>
    </xf>
    <xf numFmtId="0" fontId="9" fillId="0" borderId="13" xfId="0" applyFont="1" applyBorder="1" applyAlignment="1">
      <alignment horizontal="left" vertical="center" indent="1"/>
    </xf>
    <xf numFmtId="0" fontId="14" fillId="0" borderId="13" xfId="0" applyFont="1" applyBorder="1" applyAlignment="1">
      <alignment horizontal="center" vertical="center"/>
    </xf>
    <xf numFmtId="0" fontId="17" fillId="0" borderId="13" xfId="1" applyFont="1" applyBorder="1" applyAlignment="1">
      <alignment vertical="center" wrapText="1"/>
    </xf>
    <xf numFmtId="0" fontId="9" fillId="0" borderId="13" xfId="0" applyFont="1" applyBorder="1" applyAlignment="1">
      <alignment horizontal="center" vertical="center"/>
    </xf>
    <xf numFmtId="0" fontId="17" fillId="0" borderId="16" xfId="1" applyFont="1" applyBorder="1" applyAlignment="1">
      <alignment vertical="center" wrapText="1"/>
    </xf>
    <xf numFmtId="0" fontId="17" fillId="0" borderId="13" xfId="1" applyFont="1" applyBorder="1" applyAlignment="1">
      <alignment vertical="top"/>
    </xf>
    <xf numFmtId="0" fontId="17" fillId="0" borderId="16" xfId="2" applyFont="1" applyBorder="1" applyAlignment="1">
      <alignment vertical="center" wrapText="1"/>
    </xf>
    <xf numFmtId="0" fontId="17" fillId="0" borderId="13" xfId="1" applyFont="1" applyBorder="1" applyAlignment="1">
      <alignment horizontal="center" vertical="center"/>
    </xf>
    <xf numFmtId="0" fontId="17" fillId="0" borderId="16" xfId="1" applyFont="1" applyBorder="1" applyAlignment="1">
      <alignment vertical="top"/>
    </xf>
    <xf numFmtId="0" fontId="17" fillId="0" borderId="16" xfId="2" applyFont="1" applyBorder="1" applyAlignment="1">
      <alignment wrapText="1"/>
    </xf>
    <xf numFmtId="0" fontId="17" fillId="0" borderId="13" xfId="1" applyFont="1" applyBorder="1" applyAlignment="1">
      <alignment vertical="top" wrapText="1"/>
    </xf>
    <xf numFmtId="0" fontId="9" fillId="0" borderId="36" xfId="0" applyFont="1" applyBorder="1" applyAlignment="1">
      <alignment horizontal="center" vertical="center"/>
    </xf>
    <xf numFmtId="0" fontId="17" fillId="0" borderId="16" xfId="1" applyFont="1" applyBorder="1" applyAlignment="1">
      <alignment horizontal="center" vertical="center"/>
    </xf>
    <xf numFmtId="4" fontId="9" fillId="0" borderId="35" xfId="0" applyNumberFormat="1" applyFont="1" applyBorder="1" applyAlignment="1">
      <alignment horizontal="right" vertical="center" indent="1"/>
    </xf>
    <xf numFmtId="0" fontId="17" fillId="0" borderId="16" xfId="1" applyFont="1" applyBorder="1" applyAlignment="1">
      <alignment vertical="top" wrapText="1"/>
    </xf>
    <xf numFmtId="4" fontId="9" fillId="0" borderId="13" xfId="0" applyNumberFormat="1" applyFont="1" applyBorder="1" applyAlignment="1" applyProtection="1">
      <alignment horizontal="right" vertical="center" indent="1"/>
      <protection locked="0"/>
    </xf>
    <xf numFmtId="4" fontId="9" fillId="0" borderId="13" xfId="0" applyNumberFormat="1" applyFont="1" applyBorder="1" applyAlignment="1">
      <alignment horizontal="right" vertical="center" indent="1"/>
    </xf>
    <xf numFmtId="4" fontId="9" fillId="0" borderId="14" xfId="0" applyNumberFormat="1" applyFont="1" applyBorder="1" applyAlignment="1">
      <alignment horizontal="right" vertical="center" indent="1"/>
    </xf>
    <xf numFmtId="0" fontId="9" fillId="0" borderId="37" xfId="0" applyFont="1" applyBorder="1" applyAlignment="1">
      <alignment horizontal="center" vertical="center"/>
    </xf>
    <xf numFmtId="0" fontId="15" fillId="0" borderId="19" xfId="0" applyFont="1" applyBorder="1" applyAlignment="1">
      <alignment horizontal="left" vertical="top" wrapText="1"/>
    </xf>
    <xf numFmtId="0" fontId="17" fillId="0" borderId="19" xfId="1" applyFont="1" applyBorder="1" applyAlignment="1">
      <alignment horizontal="center" vertical="center"/>
    </xf>
    <xf numFmtId="4" fontId="9" fillId="0" borderId="19" xfId="0" applyNumberFormat="1" applyFont="1" applyBorder="1" applyAlignment="1">
      <alignment horizontal="right" vertical="center" indent="1"/>
    </xf>
    <xf numFmtId="4" fontId="9" fillId="0" borderId="19" xfId="0" applyNumberFormat="1" applyFont="1" applyBorder="1" applyAlignment="1" applyProtection="1">
      <alignment horizontal="right" vertical="center" indent="1"/>
      <protection locked="0"/>
    </xf>
    <xf numFmtId="4" fontId="9" fillId="0" borderId="38" xfId="0" applyNumberFormat="1" applyFont="1" applyBorder="1" applyAlignment="1">
      <alignment horizontal="right" vertical="center" indent="1"/>
    </xf>
    <xf numFmtId="0" fontId="19" fillId="0" borderId="16" xfId="0" applyFont="1" applyBorder="1" applyAlignment="1">
      <alignment horizontal="center" vertical="center"/>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9" fillId="0" borderId="32" xfId="0" applyFont="1" applyBorder="1" applyAlignment="1">
      <alignment horizontal="left" vertical="center" indent="1"/>
    </xf>
    <xf numFmtId="4" fontId="9" fillId="0" borderId="39" xfId="0" applyNumberFormat="1" applyFont="1" applyBorder="1" applyAlignment="1">
      <alignment horizontal="right" indent="1"/>
    </xf>
    <xf numFmtId="0" fontId="9" fillId="0" borderId="28" xfId="0" applyFont="1" applyBorder="1" applyAlignment="1">
      <alignment horizontal="center" vertical="center"/>
    </xf>
    <xf numFmtId="0" fontId="9" fillId="0" borderId="29" xfId="0" applyFont="1" applyBorder="1" applyAlignment="1">
      <alignment horizontal="left" vertical="center" indent="1"/>
    </xf>
    <xf numFmtId="0" fontId="9" fillId="0" borderId="29" xfId="0" applyFont="1" applyBorder="1" applyAlignment="1">
      <alignment horizontal="center" vertical="center"/>
    </xf>
    <xf numFmtId="0" fontId="9" fillId="0" borderId="29" xfId="0" applyFont="1" applyBorder="1" applyAlignment="1">
      <alignment horizontal="left" vertical="top" wrapText="1"/>
    </xf>
    <xf numFmtId="4" fontId="9" fillId="0" borderId="29" xfId="0" applyNumberFormat="1" applyFont="1" applyBorder="1" applyAlignment="1">
      <alignment horizontal="right" indent="1"/>
    </xf>
    <xf numFmtId="4" fontId="9" fillId="0" borderId="29" xfId="0" applyNumberFormat="1" applyFont="1" applyBorder="1" applyAlignment="1" applyProtection="1">
      <alignment horizontal="right" indent="1"/>
      <protection locked="0"/>
    </xf>
    <xf numFmtId="0" fontId="9" fillId="0" borderId="16" xfId="0" applyFont="1" applyBorder="1"/>
    <xf numFmtId="0" fontId="9" fillId="0" borderId="16" xfId="0" applyFont="1" applyBorder="1" applyAlignment="1">
      <alignment wrapText="1"/>
    </xf>
    <xf numFmtId="0" fontId="9" fillId="0" borderId="32" xfId="0" applyFont="1" applyBorder="1" applyAlignment="1">
      <alignment horizontal="center"/>
    </xf>
    <xf numFmtId="0" fontId="22" fillId="0" borderId="16" xfId="3" applyFont="1" applyBorder="1" applyAlignment="1">
      <alignment horizontal="center" vertical="top"/>
    </xf>
    <xf numFmtId="165" fontId="22" fillId="0" borderId="16" xfId="3" applyNumberFormat="1" applyFont="1" applyBorder="1" applyAlignment="1">
      <alignment horizontal="right" vertical="top"/>
    </xf>
    <xf numFmtId="39" fontId="22" fillId="0" borderId="16" xfId="3" applyNumberFormat="1" applyFont="1" applyBorder="1" applyAlignment="1" applyProtection="1">
      <alignment horizontal="right" vertical="top"/>
      <protection locked="0"/>
    </xf>
    <xf numFmtId="39" fontId="22" fillId="0" borderId="40" xfId="3" applyNumberFormat="1" applyFont="1" applyBorder="1" applyAlignment="1" applyProtection="1">
      <alignment horizontal="right" vertical="top"/>
      <protection locked="0"/>
    </xf>
    <xf numFmtId="0" fontId="11" fillId="0" borderId="16" xfId="0" applyFont="1" applyBorder="1" applyAlignment="1">
      <alignment horizontal="left" vertical="top" wrapText="1"/>
    </xf>
    <xf numFmtId="0" fontId="11" fillId="0" borderId="32" xfId="0" applyFont="1" applyBorder="1" applyAlignment="1">
      <alignment horizontal="left" vertical="top" wrapText="1"/>
    </xf>
    <xf numFmtId="0" fontId="17" fillId="0" borderId="16" xfId="0" applyFont="1" applyBorder="1" applyAlignment="1">
      <alignment horizontal="center" vertical="center"/>
    </xf>
    <xf numFmtId="4" fontId="9" fillId="0" borderId="13" xfId="0" applyNumberFormat="1" applyFont="1" applyBorder="1" applyAlignment="1">
      <alignment horizontal="right" indent="1"/>
    </xf>
    <xf numFmtId="4" fontId="9" fillId="0" borderId="13" xfId="0" applyNumberFormat="1" applyFont="1" applyBorder="1" applyAlignment="1" applyProtection="1">
      <alignment horizontal="right" indent="1"/>
      <protection locked="0"/>
    </xf>
    <xf numFmtId="4" fontId="9" fillId="0" borderId="14" xfId="0" applyNumberFormat="1" applyFont="1" applyBorder="1" applyAlignment="1">
      <alignment horizontal="right" indent="1"/>
    </xf>
    <xf numFmtId="0" fontId="17" fillId="0" borderId="13" xfId="1" applyFont="1" applyBorder="1" applyAlignment="1">
      <alignment horizontal="center" vertical="center" wrapText="1"/>
    </xf>
    <xf numFmtId="49" fontId="7" fillId="4" borderId="0" xfId="0" applyNumberFormat="1" applyFont="1" applyFill="1" applyAlignment="1">
      <alignment horizontal="left" vertical="center" wrapText="1" indent="1"/>
    </xf>
    <xf numFmtId="0" fontId="19" fillId="0" borderId="19" xfId="0" applyFont="1" applyBorder="1" applyAlignment="1">
      <alignment horizontal="center" vertical="center"/>
    </xf>
    <xf numFmtId="0" fontId="11" fillId="4" borderId="33" xfId="0" applyFont="1" applyFill="1" applyBorder="1" applyAlignment="1">
      <alignment horizontal="center" vertical="center" wrapText="1"/>
    </xf>
    <xf numFmtId="49" fontId="7" fillId="4" borderId="40" xfId="0" applyNumberFormat="1" applyFont="1" applyFill="1" applyBorder="1" applyAlignment="1">
      <alignment horizontal="left" vertical="center" wrapText="1" indent="1"/>
    </xf>
    <xf numFmtId="0" fontId="11" fillId="4" borderId="34" xfId="0" applyFont="1" applyFill="1" applyBorder="1" applyAlignment="1">
      <alignment horizontal="left" vertical="center" wrapText="1" indent="1"/>
    </xf>
    <xf numFmtId="0" fontId="7" fillId="4" borderId="34" xfId="0" applyFont="1" applyFill="1" applyBorder="1" applyAlignment="1">
      <alignment horizontal="center" wrapText="1"/>
    </xf>
    <xf numFmtId="4" fontId="7" fillId="5" borderId="24" xfId="0" applyNumberFormat="1" applyFont="1" applyFill="1" applyBorder="1" applyAlignment="1">
      <alignment horizontal="right" vertical="center" indent="1"/>
    </xf>
    <xf numFmtId="0" fontId="23" fillId="0" borderId="16" xfId="0" applyFont="1" applyBorder="1" applyAlignment="1">
      <alignment horizontal="center" vertical="center"/>
    </xf>
    <xf numFmtId="0" fontId="0" fillId="0" borderId="0" xfId="0" applyAlignment="1">
      <alignment horizontal="left"/>
    </xf>
    <xf numFmtId="0" fontId="0" fillId="0" borderId="16" xfId="0" applyBorder="1" applyAlignment="1">
      <alignment horizontal="left"/>
    </xf>
    <xf numFmtId="4" fontId="0" fillId="0" borderId="0" xfId="0" applyNumberFormat="1"/>
    <xf numFmtId="0" fontId="7" fillId="4" borderId="36" xfId="0" applyFont="1" applyFill="1" applyBorder="1" applyAlignment="1">
      <alignment horizontal="center" vertical="center" wrapText="1"/>
    </xf>
    <xf numFmtId="0" fontId="7" fillId="4" borderId="41" xfId="0" applyFont="1" applyFill="1" applyBorder="1" applyAlignment="1">
      <alignment horizontal="left" vertical="center" wrapText="1" indent="1"/>
    </xf>
    <xf numFmtId="0" fontId="7" fillId="4" borderId="41" xfId="0" applyFont="1" applyFill="1" applyBorder="1" applyAlignment="1">
      <alignment horizontal="center" vertical="center" wrapText="1"/>
    </xf>
    <xf numFmtId="4" fontId="7" fillId="4" borderId="41" xfId="0" applyNumberFormat="1" applyFont="1" applyFill="1" applyBorder="1" applyAlignment="1">
      <alignment horizontal="right" vertical="center" wrapText="1" indent="1"/>
    </xf>
    <xf numFmtId="4" fontId="7" fillId="4" borderId="42" xfId="0" applyNumberFormat="1" applyFont="1" applyFill="1" applyBorder="1" applyAlignment="1">
      <alignment horizontal="right" vertical="center" wrapText="1" indent="1"/>
    </xf>
    <xf numFmtId="0" fontId="7" fillId="4" borderId="43" xfId="0" applyFont="1" applyFill="1" applyBorder="1" applyAlignment="1">
      <alignment horizontal="center" vertical="center" wrapText="1"/>
    </xf>
    <xf numFmtId="0" fontId="17" fillId="0" borderId="13" xfId="0" applyFont="1" applyBorder="1" applyAlignment="1">
      <alignment vertical="center" wrapText="1"/>
    </xf>
    <xf numFmtId="164" fontId="17" fillId="0" borderId="13" xfId="0" applyNumberFormat="1" applyFont="1" applyBorder="1" applyAlignment="1">
      <alignment horizontal="center" vertical="center"/>
    </xf>
    <xf numFmtId="4" fontId="17" fillId="0" borderId="13" xfId="0" applyNumberFormat="1" applyFont="1" applyBorder="1" applyAlignment="1">
      <alignment horizontal="right" indent="1"/>
    </xf>
    <xf numFmtId="0" fontId="17" fillId="0" borderId="16" xfId="0" applyFont="1" applyBorder="1" applyAlignment="1">
      <alignment vertical="center" wrapText="1"/>
    </xf>
    <xf numFmtId="164" fontId="17" fillId="0" borderId="16" xfId="0" applyNumberFormat="1" applyFont="1" applyBorder="1" applyAlignment="1">
      <alignment horizontal="center" vertical="center"/>
    </xf>
    <xf numFmtId="0" fontId="17" fillId="0" borderId="19" xfId="0" applyFont="1" applyBorder="1" applyAlignment="1">
      <alignment vertical="center" wrapText="1"/>
    </xf>
    <xf numFmtId="164" fontId="17" fillId="0" borderId="19" xfId="0" applyNumberFormat="1" applyFont="1" applyBorder="1" applyAlignment="1">
      <alignment horizontal="center" vertical="center"/>
    </xf>
    <xf numFmtId="49" fontId="7" fillId="4" borderId="34" xfId="0" applyNumberFormat="1" applyFont="1" applyFill="1" applyBorder="1" applyAlignment="1">
      <alignment horizontal="left" vertical="center" wrapText="1" indent="1"/>
    </xf>
    <xf numFmtId="4" fontId="7" fillId="4" borderId="44" xfId="0" applyNumberFormat="1" applyFont="1" applyFill="1" applyBorder="1" applyAlignment="1">
      <alignment horizontal="right" vertical="center" wrapText="1" indent="1"/>
    </xf>
    <xf numFmtId="0" fontId="23" fillId="0" borderId="19" xfId="0" applyFont="1" applyBorder="1" applyAlignment="1">
      <alignment horizontal="center" vertical="center"/>
    </xf>
    <xf numFmtId="0" fontId="0" fillId="0" borderId="16" xfId="0" applyBorder="1" applyAlignment="1">
      <alignment wrapText="1"/>
    </xf>
    <xf numFmtId="0" fontId="0" fillId="7" borderId="4" xfId="0" applyFill="1" applyBorder="1"/>
    <xf numFmtId="0" fontId="0" fillId="7" borderId="23" xfId="0" applyFill="1" applyBorder="1"/>
    <xf numFmtId="0" fontId="0" fillId="7" borderId="2" xfId="0" applyFill="1" applyBorder="1" applyAlignment="1">
      <alignment horizontal="left"/>
    </xf>
    <xf numFmtId="0" fontId="0" fillId="7" borderId="0" xfId="0" applyFill="1" applyAlignment="1">
      <alignment horizontal="left"/>
    </xf>
    <xf numFmtId="0" fontId="0" fillId="7" borderId="6" xfId="0" applyFill="1" applyBorder="1"/>
    <xf numFmtId="0" fontId="7" fillId="8" borderId="6" xfId="0" applyFont="1" applyFill="1" applyBorder="1" applyAlignment="1">
      <alignment vertical="center"/>
    </xf>
    <xf numFmtId="0" fontId="7" fillId="8" borderId="7" xfId="0" applyFont="1" applyFill="1" applyBorder="1" applyAlignment="1">
      <alignment vertical="center"/>
    </xf>
    <xf numFmtId="4" fontId="7" fillId="8" borderId="7" xfId="0" applyNumberFormat="1" applyFont="1" applyFill="1" applyBorder="1" applyAlignment="1">
      <alignment horizontal="right" vertical="center" indent="1"/>
    </xf>
    <xf numFmtId="4" fontId="7" fillId="8" borderId="8" xfId="0" applyNumberFormat="1" applyFont="1" applyFill="1" applyBorder="1" applyAlignment="1">
      <alignment horizontal="right" vertical="center" indent="1"/>
    </xf>
    <xf numFmtId="0" fontId="7" fillId="8" borderId="26" xfId="0" applyFont="1" applyFill="1" applyBorder="1" applyAlignment="1">
      <alignment horizontal="center"/>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0" fillId="7" borderId="1" xfId="0" applyFill="1" applyBorder="1"/>
    <xf numFmtId="0" fontId="7" fillId="7" borderId="0" xfId="0" applyFont="1" applyFill="1" applyAlignment="1">
      <alignment horizontal="left"/>
    </xf>
    <xf numFmtId="49" fontId="0" fillId="7" borderId="7" xfId="0" applyNumberFormat="1" applyFill="1" applyBorder="1" applyAlignment="1">
      <alignment horizontal="left"/>
    </xf>
    <xf numFmtId="0" fontId="0" fillId="7" borderId="2" xfId="0" applyFill="1" applyBorder="1"/>
    <xf numFmtId="0" fontId="0" fillId="7" borderId="3" xfId="0" applyFill="1" applyBorder="1"/>
    <xf numFmtId="0" fontId="0" fillId="7" borderId="0" xfId="0" applyFill="1"/>
    <xf numFmtId="0" fontId="0" fillId="7" borderId="5" xfId="0" applyFill="1" applyBorder="1"/>
    <xf numFmtId="49" fontId="0" fillId="7" borderId="5" xfId="0" applyNumberFormat="1" applyFill="1" applyBorder="1" applyAlignment="1">
      <alignment horizontal="left"/>
    </xf>
    <xf numFmtId="49" fontId="0" fillId="7" borderId="8" xfId="0" applyNumberFormat="1" applyFill="1" applyBorder="1" applyAlignment="1">
      <alignment horizontal="left"/>
    </xf>
    <xf numFmtId="0" fontId="7" fillId="8" borderId="9" xfId="0" applyFont="1" applyFill="1" applyBorder="1" applyAlignment="1">
      <alignment horizontal="center" vertical="center" wrapText="1"/>
    </xf>
    <xf numFmtId="0" fontId="7" fillId="8" borderId="10" xfId="0" applyFont="1" applyFill="1" applyBorder="1" applyAlignment="1">
      <alignment horizontal="center" vertical="center" wrapText="1"/>
    </xf>
    <xf numFmtId="0" fontId="7" fillId="8" borderId="11" xfId="0" applyFont="1" applyFill="1" applyBorder="1" applyAlignment="1">
      <alignment horizontal="center" vertical="center" wrapText="1"/>
    </xf>
    <xf numFmtId="164" fontId="7" fillId="8" borderId="6" xfId="0" applyNumberFormat="1" applyFont="1" applyFill="1" applyBorder="1" applyAlignment="1">
      <alignment vertical="center"/>
    </xf>
    <xf numFmtId="164" fontId="7" fillId="8" borderId="21" xfId="0" applyNumberFormat="1" applyFont="1" applyFill="1" applyBorder="1" applyAlignment="1">
      <alignment vertical="center"/>
    </xf>
    <xf numFmtId="4" fontId="7" fillId="4" borderId="33" xfId="0" applyNumberFormat="1" applyFont="1" applyFill="1" applyBorder="1" applyAlignment="1">
      <alignment horizontal="center" vertical="center" wrapText="1"/>
    </xf>
    <xf numFmtId="0" fontId="9" fillId="0" borderId="43" xfId="0" applyFont="1" applyBorder="1" applyAlignment="1">
      <alignment horizontal="left" vertical="center" indent="1"/>
    </xf>
    <xf numFmtId="4" fontId="9" fillId="0" borderId="0" xfId="0" applyNumberFormat="1" applyFont="1" applyAlignment="1">
      <alignment horizontal="right" indent="1"/>
    </xf>
    <xf numFmtId="4" fontId="9" fillId="0" borderId="43" xfId="0" applyNumberFormat="1" applyFont="1" applyBorder="1" applyAlignment="1">
      <alignment horizontal="right" indent="1"/>
    </xf>
    <xf numFmtId="0" fontId="9" fillId="0" borderId="0" xfId="0" applyFont="1" applyAlignment="1">
      <alignment horizontal="left" vertical="center" indent="1"/>
    </xf>
    <xf numFmtId="0" fontId="0" fillId="0" borderId="44" xfId="0" applyBorder="1"/>
    <xf numFmtId="0" fontId="26" fillId="0" borderId="13" xfId="0" applyFont="1" applyBorder="1"/>
    <xf numFmtId="0" fontId="26" fillId="0" borderId="0" xfId="0" applyFont="1"/>
    <xf numFmtId="0" fontId="9" fillId="0" borderId="0" xfId="0" applyFont="1" applyAlignment="1">
      <alignment horizontal="center" vertical="center"/>
    </xf>
    <xf numFmtId="0" fontId="0" fillId="0" borderId="43" xfId="0" applyBorder="1"/>
    <xf numFmtId="0" fontId="26" fillId="0" borderId="41" xfId="0" applyFont="1" applyBorder="1"/>
    <xf numFmtId="0" fontId="0" fillId="0" borderId="16" xfId="0" applyBorder="1" applyAlignment="1">
      <alignment horizontal="left" vertical="center"/>
    </xf>
    <xf numFmtId="0" fontId="6" fillId="0" borderId="16" xfId="0" applyFont="1" applyBorder="1"/>
    <xf numFmtId="0" fontId="7" fillId="4" borderId="43" xfId="0" applyFont="1" applyFill="1" applyBorder="1" applyAlignment="1">
      <alignment horizontal="left" vertical="center" wrapText="1" indent="1"/>
    </xf>
    <xf numFmtId="0" fontId="7" fillId="8" borderId="45" xfId="0" applyFont="1" applyFill="1" applyBorder="1" applyAlignment="1">
      <alignment horizontal="center" vertical="center" wrapText="1"/>
    </xf>
    <xf numFmtId="4" fontId="7" fillId="4" borderId="36" xfId="0" applyNumberFormat="1" applyFont="1" applyFill="1" applyBorder="1" applyAlignment="1">
      <alignment horizontal="center" vertical="center" wrapText="1"/>
    </xf>
    <xf numFmtId="0" fontId="7" fillId="4" borderId="16" xfId="0" applyFont="1" applyFill="1" applyBorder="1" applyAlignment="1">
      <alignment horizontal="left" vertical="center" wrapText="1" indent="1"/>
    </xf>
    <xf numFmtId="4" fontId="7" fillId="4" borderId="43" xfId="0" applyNumberFormat="1" applyFont="1" applyFill="1" applyBorder="1" applyAlignment="1">
      <alignment horizontal="right" vertical="center" wrapText="1" indent="1"/>
    </xf>
    <xf numFmtId="0" fontId="0" fillId="0" borderId="44" xfId="0" applyBorder="1" applyAlignment="1">
      <alignment horizontal="left" vertical="center"/>
    </xf>
    <xf numFmtId="0" fontId="26" fillId="0" borderId="32" xfId="0" applyFont="1" applyBorder="1" applyAlignment="1">
      <alignment horizontal="left" vertical="center"/>
    </xf>
    <xf numFmtId="0" fontId="26" fillId="0" borderId="45" xfId="0" applyFont="1" applyBorder="1" applyAlignment="1">
      <alignment horizontal="left" vertical="center"/>
    </xf>
    <xf numFmtId="0" fontId="26" fillId="0" borderId="13" xfId="0" applyFont="1" applyBorder="1" applyAlignment="1">
      <alignment horizontal="left" vertical="center"/>
    </xf>
    <xf numFmtId="0" fontId="26" fillId="0" borderId="32" xfId="0" applyFont="1" applyBorder="1" applyAlignment="1">
      <alignment wrapText="1"/>
    </xf>
    <xf numFmtId="0" fontId="26" fillId="0" borderId="45" xfId="0" applyFont="1" applyBorder="1"/>
    <xf numFmtId="4" fontId="7" fillId="8" borderId="7" xfId="0" applyNumberFormat="1" applyFont="1" applyFill="1" applyBorder="1" applyAlignment="1">
      <alignment vertical="center"/>
    </xf>
    <xf numFmtId="0" fontId="0" fillId="0" borderId="16" xfId="0" applyBorder="1" applyAlignment="1">
      <alignment vertical="top" wrapText="1"/>
    </xf>
    <xf numFmtId="0" fontId="0" fillId="0" borderId="15" xfId="0" applyBorder="1" applyAlignment="1">
      <alignment horizontal="left" vertical="top" indent="1"/>
    </xf>
    <xf numFmtId="0" fontId="6" fillId="0" borderId="16" xfId="0" applyFont="1" applyBorder="1" applyAlignment="1">
      <alignment horizontal="left" vertical="center"/>
    </xf>
    <xf numFmtId="0" fontId="7" fillId="8" borderId="52" xfId="0" applyFont="1" applyFill="1" applyBorder="1" applyAlignment="1">
      <alignment horizontal="center" vertical="center" wrapText="1"/>
    </xf>
    <xf numFmtId="0" fontId="6" fillId="0" borderId="44" xfId="0" applyFont="1" applyBorder="1"/>
    <xf numFmtId="0" fontId="5" fillId="0" borderId="0" xfId="4" applyProtection="1">
      <protection locked="0"/>
    </xf>
    <xf numFmtId="0" fontId="5" fillId="0" borderId="0" xfId="4"/>
    <xf numFmtId="0" fontId="5" fillId="0" borderId="0" xfId="4" applyAlignment="1">
      <alignment wrapText="1"/>
    </xf>
    <xf numFmtId="49" fontId="7" fillId="4" borderId="0" xfId="4" applyNumberFormat="1" applyFont="1" applyFill="1" applyAlignment="1">
      <alignment horizontal="left" vertical="center" wrapText="1" indent="1"/>
    </xf>
    <xf numFmtId="0" fontId="7" fillId="4" borderId="0" xfId="4" applyFont="1" applyFill="1" applyAlignment="1">
      <alignment horizontal="center" vertical="center" wrapText="1"/>
    </xf>
    <xf numFmtId="4" fontId="7" fillId="4" borderId="0" xfId="4" applyNumberFormat="1" applyFont="1" applyFill="1" applyAlignment="1">
      <alignment horizontal="right" vertical="center" wrapText="1" indent="1"/>
    </xf>
    <xf numFmtId="4" fontId="7" fillId="4" borderId="5" xfId="4" applyNumberFormat="1" applyFont="1" applyFill="1" applyBorder="1" applyAlignment="1">
      <alignment horizontal="right" vertical="center" wrapText="1" indent="1"/>
    </xf>
    <xf numFmtId="0" fontId="9" fillId="0" borderId="16" xfId="4" applyFont="1" applyBorder="1" applyAlignment="1">
      <alignment horizontal="left" vertical="center" indent="1"/>
    </xf>
    <xf numFmtId="0" fontId="19" fillId="0" borderId="16" xfId="4" applyFont="1" applyBorder="1" applyAlignment="1">
      <alignment horizontal="center" vertical="center"/>
    </xf>
    <xf numFmtId="0" fontId="9" fillId="0" borderId="16" xfId="4" applyFont="1" applyBorder="1" applyAlignment="1">
      <alignment horizontal="left" vertical="top" wrapText="1"/>
    </xf>
    <xf numFmtId="0" fontId="9" fillId="0" borderId="16" xfId="4" applyFont="1" applyBorder="1" applyAlignment="1">
      <alignment horizontal="center"/>
    </xf>
    <xf numFmtId="4" fontId="9" fillId="0" borderId="16" xfId="4" applyNumberFormat="1" applyFont="1" applyBorder="1" applyAlignment="1">
      <alignment horizontal="right" indent="1"/>
    </xf>
    <xf numFmtId="4" fontId="9" fillId="0" borderId="16" xfId="4" applyNumberFormat="1" applyFont="1" applyBorder="1" applyAlignment="1" applyProtection="1">
      <alignment horizontal="right" indent="1"/>
      <protection locked="0"/>
    </xf>
    <xf numFmtId="4" fontId="9" fillId="0" borderId="17" xfId="4" applyNumberFormat="1" applyFont="1" applyBorder="1" applyAlignment="1">
      <alignment horizontal="right" indent="1"/>
    </xf>
    <xf numFmtId="0" fontId="11" fillId="4" borderId="0" xfId="4" applyFont="1" applyFill="1" applyAlignment="1">
      <alignment horizontal="left" vertical="center" wrapText="1" indent="1"/>
    </xf>
    <xf numFmtId="0" fontId="7" fillId="4" borderId="0" xfId="4" applyFont="1" applyFill="1" applyAlignment="1">
      <alignment horizontal="center" wrapText="1"/>
    </xf>
    <xf numFmtId="0" fontId="9" fillId="0" borderId="32" xfId="4" applyFont="1" applyBorder="1" applyAlignment="1">
      <alignment horizontal="left" vertical="top" wrapText="1"/>
    </xf>
    <xf numFmtId="0" fontId="9" fillId="0" borderId="32" xfId="4" applyFont="1" applyBorder="1" applyAlignment="1">
      <alignment horizontal="center"/>
    </xf>
    <xf numFmtId="4" fontId="9" fillId="0" borderId="32" xfId="4" applyNumberFormat="1" applyFont="1" applyBorder="1" applyAlignment="1">
      <alignment horizontal="right" indent="1"/>
    </xf>
    <xf numFmtId="0" fontId="9" fillId="0" borderId="19" xfId="4" applyFont="1" applyBorder="1" applyAlignment="1">
      <alignment horizontal="left" vertical="center" indent="1"/>
    </xf>
    <xf numFmtId="0" fontId="19" fillId="0" borderId="19" xfId="4" applyFont="1" applyBorder="1" applyAlignment="1">
      <alignment horizontal="center" vertical="center"/>
    </xf>
    <xf numFmtId="0" fontId="9" fillId="0" borderId="19" xfId="4" applyFont="1" applyBorder="1" applyAlignment="1">
      <alignment horizontal="left" vertical="top" wrapText="1"/>
    </xf>
    <xf numFmtId="0" fontId="9" fillId="0" borderId="19" xfId="4" applyFont="1" applyBorder="1" applyAlignment="1">
      <alignment horizontal="center"/>
    </xf>
    <xf numFmtId="4" fontId="9" fillId="0" borderId="19" xfId="4" applyNumberFormat="1" applyFont="1" applyBorder="1" applyAlignment="1">
      <alignment horizontal="right" indent="1"/>
    </xf>
    <xf numFmtId="4" fontId="9" fillId="0" borderId="19" xfId="4" applyNumberFormat="1" applyFont="1" applyBorder="1" applyAlignment="1" applyProtection="1">
      <alignment horizontal="right" indent="1"/>
      <protection locked="0"/>
    </xf>
    <xf numFmtId="4" fontId="9" fillId="0" borderId="20" xfId="4" applyNumberFormat="1" applyFont="1" applyBorder="1" applyAlignment="1">
      <alignment horizontal="right" indent="1"/>
    </xf>
    <xf numFmtId="0" fontId="9" fillId="0" borderId="16" xfId="4" applyFont="1" applyBorder="1" applyAlignment="1">
      <alignment horizontal="center" vertical="center"/>
    </xf>
    <xf numFmtId="0" fontId="15" fillId="0" borderId="16" xfId="4" applyFont="1" applyBorder="1" applyAlignment="1">
      <alignment horizontal="left" vertical="top" wrapText="1"/>
    </xf>
    <xf numFmtId="0" fontId="7" fillId="4" borderId="34" xfId="4" applyFont="1" applyFill="1" applyBorder="1" applyAlignment="1">
      <alignment horizontal="left" vertical="center" wrapText="1" indent="1"/>
    </xf>
    <xf numFmtId="0" fontId="7" fillId="4" borderId="34" xfId="4" applyFont="1" applyFill="1" applyBorder="1" applyAlignment="1">
      <alignment horizontal="center" vertical="center" wrapText="1"/>
    </xf>
    <xf numFmtId="4" fontId="7" fillId="4" borderId="34" xfId="4" applyNumberFormat="1" applyFont="1" applyFill="1" applyBorder="1" applyAlignment="1">
      <alignment horizontal="right" vertical="center" wrapText="1" indent="1"/>
    </xf>
    <xf numFmtId="4" fontId="7" fillId="4" borderId="35" xfId="4" applyNumberFormat="1" applyFont="1" applyFill="1" applyBorder="1" applyAlignment="1">
      <alignment horizontal="right" vertical="center" wrapText="1" indent="1"/>
    </xf>
    <xf numFmtId="0" fontId="9" fillId="0" borderId="13" xfId="4" applyFont="1" applyBorder="1" applyAlignment="1">
      <alignment horizontal="left" vertical="center" indent="1"/>
    </xf>
    <xf numFmtId="0" fontId="9" fillId="0" borderId="13" xfId="4" applyFont="1" applyBorder="1" applyAlignment="1">
      <alignment horizontal="center" vertical="center"/>
    </xf>
    <xf numFmtId="4" fontId="9" fillId="0" borderId="16" xfId="4" applyNumberFormat="1" applyFont="1" applyBorder="1" applyAlignment="1">
      <alignment horizontal="right" vertical="center" indent="1"/>
    </xf>
    <xf numFmtId="4" fontId="9" fillId="0" borderId="16" xfId="4" applyNumberFormat="1" applyFont="1" applyBorder="1" applyAlignment="1" applyProtection="1">
      <alignment horizontal="right" vertical="center" indent="1"/>
      <protection locked="0"/>
    </xf>
    <xf numFmtId="4" fontId="9" fillId="0" borderId="17" xfId="4" applyNumberFormat="1" applyFont="1" applyBorder="1" applyAlignment="1">
      <alignment horizontal="right" vertical="center" indent="1"/>
    </xf>
    <xf numFmtId="4" fontId="9" fillId="0" borderId="35" xfId="4" applyNumberFormat="1" applyFont="1" applyBorder="1" applyAlignment="1">
      <alignment horizontal="right" vertical="center" indent="1"/>
    </xf>
    <xf numFmtId="4" fontId="9" fillId="0" borderId="13" xfId="4" applyNumberFormat="1" applyFont="1" applyBorder="1" applyAlignment="1" applyProtection="1">
      <alignment horizontal="right" vertical="center" indent="1"/>
      <protection locked="0"/>
    </xf>
    <xf numFmtId="4" fontId="9" fillId="0" borderId="13" xfId="4" applyNumberFormat="1" applyFont="1" applyBorder="1" applyAlignment="1">
      <alignment horizontal="right" vertical="center" indent="1"/>
    </xf>
    <xf numFmtId="4" fontId="9" fillId="0" borderId="14" xfId="4" applyNumberFormat="1" applyFont="1" applyBorder="1" applyAlignment="1">
      <alignment horizontal="right" vertical="center" indent="1"/>
    </xf>
    <xf numFmtId="4" fontId="9" fillId="0" borderId="32" xfId="4" applyNumberFormat="1" applyFont="1" applyBorder="1" applyAlignment="1" applyProtection="1">
      <alignment horizontal="right" indent="1"/>
      <protection locked="0"/>
    </xf>
    <xf numFmtId="4" fontId="9" fillId="0" borderId="39" xfId="4" applyNumberFormat="1" applyFont="1" applyBorder="1" applyAlignment="1">
      <alignment horizontal="right" indent="1"/>
    </xf>
    <xf numFmtId="49" fontId="4" fillId="7" borderId="7" xfId="4" applyNumberFormat="1" applyFont="1" applyFill="1" applyBorder="1" applyAlignment="1">
      <alignment horizontal="left"/>
    </xf>
    <xf numFmtId="0" fontId="7" fillId="8" borderId="28" xfId="4" applyFont="1" applyFill="1" applyBorder="1" applyAlignment="1">
      <alignment horizontal="center" vertical="center" wrapText="1"/>
    </xf>
    <xf numFmtId="0" fontId="7" fillId="8" borderId="29" xfId="4" applyFont="1" applyFill="1" applyBorder="1" applyAlignment="1">
      <alignment horizontal="center" vertical="center" wrapText="1"/>
    </xf>
    <xf numFmtId="0" fontId="7" fillId="8" borderId="30" xfId="4" applyFont="1" applyFill="1" applyBorder="1" applyAlignment="1">
      <alignment horizontal="center" vertical="center" wrapText="1"/>
    </xf>
    <xf numFmtId="0" fontId="7" fillId="8" borderId="6" xfId="4" applyFont="1" applyFill="1" applyBorder="1" applyAlignment="1">
      <alignment vertical="center"/>
    </xf>
    <xf numFmtId="0" fontId="7" fillId="8" borderId="7" xfId="4" applyFont="1" applyFill="1" applyBorder="1" applyAlignment="1">
      <alignment vertical="center"/>
    </xf>
    <xf numFmtId="4" fontId="7" fillId="8" borderId="7" xfId="4" applyNumberFormat="1" applyFont="1" applyFill="1" applyBorder="1" applyAlignment="1">
      <alignment horizontal="right" vertical="center" indent="1"/>
    </xf>
    <xf numFmtId="4" fontId="7" fillId="8" borderId="8" xfId="4" applyNumberFormat="1" applyFont="1" applyFill="1" applyBorder="1" applyAlignment="1">
      <alignment horizontal="right" vertical="center" indent="1"/>
    </xf>
    <xf numFmtId="0" fontId="7" fillId="8" borderId="26" xfId="4" applyFont="1" applyFill="1" applyBorder="1"/>
    <xf numFmtId="0" fontId="9" fillId="8" borderId="16" xfId="4" applyFont="1" applyFill="1" applyBorder="1" applyAlignment="1">
      <alignment horizontal="left" vertical="center" indent="1"/>
    </xf>
    <xf numFmtId="49" fontId="4" fillId="7" borderId="6" xfId="4" applyNumberFormat="1" applyFont="1" applyFill="1" applyBorder="1" applyAlignment="1">
      <alignment horizontal="left"/>
    </xf>
    <xf numFmtId="0" fontId="9" fillId="0" borderId="0" xfId="0" applyFont="1" applyAlignment="1">
      <alignment horizontal="left" vertical="top" wrapText="1"/>
    </xf>
    <xf numFmtId="0" fontId="9" fillId="0" borderId="0" xfId="0" applyFont="1" applyAlignment="1">
      <alignment horizontal="center"/>
    </xf>
    <xf numFmtId="0" fontId="27" fillId="0" borderId="0" xfId="0" applyFont="1"/>
    <xf numFmtId="0" fontId="7" fillId="4" borderId="56" xfId="0" applyFont="1" applyFill="1" applyBorder="1" applyAlignment="1">
      <alignment horizontal="left" vertical="center" wrapText="1" indent="1"/>
    </xf>
    <xf numFmtId="4" fontId="7" fillId="4" borderId="57" xfId="0" applyNumberFormat="1" applyFont="1" applyFill="1" applyBorder="1" applyAlignment="1">
      <alignment horizontal="right" vertical="center" wrapText="1"/>
    </xf>
    <xf numFmtId="0" fontId="9" fillId="0" borderId="15" xfId="0" applyFont="1" applyBorder="1" applyAlignment="1">
      <alignment horizontal="left" vertical="center" indent="1"/>
    </xf>
    <xf numFmtId="4" fontId="7" fillId="4" borderId="58" xfId="0" applyNumberFormat="1" applyFont="1" applyFill="1" applyBorder="1" applyAlignment="1">
      <alignment horizontal="right" vertical="center" wrapText="1"/>
    </xf>
    <xf numFmtId="0" fontId="9" fillId="0" borderId="55" xfId="0" applyFont="1" applyBorder="1" applyAlignment="1">
      <alignment horizontal="center" vertical="center"/>
    </xf>
    <xf numFmtId="4" fontId="9" fillId="0" borderId="59" xfId="0" applyNumberFormat="1" applyFont="1" applyBorder="1" applyAlignment="1">
      <alignment horizontal="right" indent="1"/>
    </xf>
    <xf numFmtId="0" fontId="9" fillId="0" borderId="4" xfId="0" applyFont="1" applyBorder="1" applyAlignment="1">
      <alignment horizontal="center" vertical="center"/>
    </xf>
    <xf numFmtId="4" fontId="9" fillId="0" borderId="5" xfId="0" applyNumberFormat="1" applyFont="1" applyBorder="1" applyAlignment="1">
      <alignment horizontal="right" indent="1"/>
    </xf>
    <xf numFmtId="0" fontId="7" fillId="4" borderId="33" xfId="0" applyFont="1" applyFill="1" applyBorder="1" applyAlignment="1">
      <alignment horizontal="left" vertical="center" wrapText="1" indent="1"/>
    </xf>
    <xf numFmtId="0" fontId="0" fillId="0" borderId="0" xfId="0" applyAlignment="1">
      <alignment horizontal="left" vertical="center"/>
    </xf>
    <xf numFmtId="4" fontId="7" fillId="4" borderId="59" xfId="0" applyNumberFormat="1" applyFont="1" applyFill="1" applyBorder="1" applyAlignment="1">
      <alignment horizontal="right" vertical="center" wrapText="1" indent="1"/>
    </xf>
    <xf numFmtId="4" fontId="17" fillId="0" borderId="17" xfId="0" applyNumberFormat="1" applyFont="1" applyBorder="1" applyAlignment="1">
      <alignment horizontal="right" indent="1"/>
    </xf>
    <xf numFmtId="0" fontId="0" fillId="0" borderId="55" xfId="0" applyBorder="1"/>
    <xf numFmtId="4" fontId="17" fillId="0" borderId="5" xfId="0" applyNumberFormat="1" applyFont="1" applyBorder="1" applyAlignment="1">
      <alignment horizontal="right" indent="1"/>
    </xf>
    <xf numFmtId="0" fontId="0" fillId="0" borderId="4" xfId="0" applyBorder="1"/>
    <xf numFmtId="0" fontId="26" fillId="0" borderId="5" xfId="0" applyFont="1" applyBorder="1"/>
    <xf numFmtId="0" fontId="0" fillId="0" borderId="36" xfId="0" applyBorder="1"/>
    <xf numFmtId="0" fontId="26" fillId="0" borderId="42" xfId="0" applyFont="1" applyBorder="1"/>
    <xf numFmtId="0" fontId="9" fillId="0" borderId="12" xfId="0" applyFont="1" applyBorder="1" applyAlignment="1">
      <alignment horizontal="left" vertical="center" indent="1"/>
    </xf>
    <xf numFmtId="0" fontId="7" fillId="8" borderId="60" xfId="0" applyFont="1" applyFill="1" applyBorder="1" applyAlignment="1">
      <alignment vertical="center"/>
    </xf>
    <xf numFmtId="0" fontId="0" fillId="0" borderId="15" xfId="0" applyBorder="1"/>
    <xf numFmtId="0" fontId="7" fillId="4" borderId="15" xfId="0" applyFont="1" applyFill="1" applyBorder="1" applyAlignment="1">
      <alignment horizontal="left" vertical="center" wrapText="1" indent="1"/>
    </xf>
    <xf numFmtId="0" fontId="26" fillId="0" borderId="0" xfId="0" applyFont="1" applyAlignment="1">
      <alignment horizontal="left" vertical="center"/>
    </xf>
    <xf numFmtId="0" fontId="7" fillId="8" borderId="61" xfId="0" applyFont="1" applyFill="1" applyBorder="1" applyAlignment="1">
      <alignment vertical="center"/>
    </xf>
    <xf numFmtId="0" fontId="7" fillId="8" borderId="62" xfId="0" applyFont="1" applyFill="1" applyBorder="1" applyAlignment="1">
      <alignment vertical="center"/>
    </xf>
    <xf numFmtId="0" fontId="7" fillId="8" borderId="63" xfId="0" applyFont="1" applyFill="1" applyBorder="1" applyAlignment="1">
      <alignment horizontal="center" vertical="center" wrapText="1"/>
    </xf>
    <xf numFmtId="0" fontId="0" fillId="0" borderId="12" xfId="0" applyBorder="1"/>
    <xf numFmtId="0" fontId="0" fillId="0" borderId="13" xfId="0" applyBorder="1"/>
    <xf numFmtId="0" fontId="0" fillId="0" borderId="51" xfId="0" applyBorder="1" applyAlignment="1">
      <alignment horizontal="left" vertical="center"/>
    </xf>
    <xf numFmtId="0" fontId="7" fillId="8" borderId="64" xfId="0" applyFont="1" applyFill="1" applyBorder="1" applyAlignment="1">
      <alignment horizontal="center" vertical="center" wrapText="1"/>
    </xf>
    <xf numFmtId="0" fontId="7" fillId="8" borderId="65" xfId="0" applyFont="1" applyFill="1" applyBorder="1" applyAlignment="1">
      <alignment horizontal="left" vertical="center" wrapText="1" indent="1"/>
    </xf>
    <xf numFmtId="0" fontId="7" fillId="8" borderId="66" xfId="0" applyFont="1" applyFill="1" applyBorder="1" applyAlignment="1">
      <alignment horizontal="center" vertical="center" wrapText="1"/>
    </xf>
    <xf numFmtId="4" fontId="7" fillId="8" borderId="66" xfId="0" applyNumberFormat="1" applyFont="1" applyFill="1" applyBorder="1" applyAlignment="1">
      <alignment horizontal="center" vertical="center" wrapText="1"/>
    </xf>
    <xf numFmtId="4" fontId="7" fillId="8" borderId="67" xfId="0" applyNumberFormat="1" applyFont="1" applyFill="1" applyBorder="1" applyAlignment="1">
      <alignment horizontal="center" vertical="center" wrapText="1"/>
    </xf>
    <xf numFmtId="4" fontId="7" fillId="8" borderId="8" xfId="0" applyNumberFormat="1" applyFont="1" applyFill="1" applyBorder="1" applyAlignment="1">
      <alignment vertical="center"/>
    </xf>
    <xf numFmtId="0" fontId="9" fillId="0" borderId="12" xfId="4" applyFont="1" applyBorder="1" applyAlignment="1">
      <alignment horizontal="left" vertical="center" indent="1"/>
    </xf>
    <xf numFmtId="0" fontId="9" fillId="0" borderId="15" xfId="4" applyFont="1" applyBorder="1" applyAlignment="1">
      <alignment horizontal="center" vertical="center"/>
    </xf>
    <xf numFmtId="49" fontId="0" fillId="7" borderId="0" xfId="0" applyNumberFormat="1" applyFill="1" applyAlignment="1">
      <alignment horizontal="left"/>
    </xf>
    <xf numFmtId="0" fontId="0" fillId="0" borderId="58" xfId="0" applyBorder="1" applyAlignment="1">
      <alignment horizontal="left" indent="1"/>
    </xf>
    <xf numFmtId="0" fontId="9" fillId="0" borderId="31" xfId="0" applyFont="1" applyBorder="1" applyAlignment="1">
      <alignment horizontal="left" vertical="center" indent="1"/>
    </xf>
    <xf numFmtId="0" fontId="9" fillId="0" borderId="44" xfId="0" applyFont="1" applyBorder="1" applyAlignment="1">
      <alignment horizontal="left" vertical="top" wrapText="1"/>
    </xf>
    <xf numFmtId="0" fontId="2" fillId="0" borderId="44" xfId="0" applyFont="1" applyBorder="1"/>
    <xf numFmtId="0" fontId="1" fillId="0" borderId="16" xfId="0" applyFont="1" applyBorder="1"/>
    <xf numFmtId="0" fontId="1" fillId="0" borderId="44" xfId="0" applyFont="1" applyBorder="1"/>
    <xf numFmtId="0" fontId="0" fillId="0" borderId="0" xfId="0" applyAlignment="1">
      <alignment horizontal="left" wrapText="1"/>
    </xf>
    <xf numFmtId="0" fontId="7" fillId="4" borderId="15"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7" fillId="4" borderId="17" xfId="0" applyFont="1" applyFill="1" applyBorder="1" applyAlignment="1">
      <alignment horizontal="left" vertical="center" wrapText="1"/>
    </xf>
    <xf numFmtId="0" fontId="5" fillId="0" borderId="2" xfId="4" applyBorder="1" applyAlignment="1">
      <alignment horizontal="left" vertical="center"/>
    </xf>
    <xf numFmtId="0" fontId="1" fillId="7" borderId="4" xfId="4" applyFont="1" applyFill="1" applyBorder="1"/>
    <xf numFmtId="0" fontId="5" fillId="7" borderId="23" xfId="4" applyFill="1" applyBorder="1"/>
    <xf numFmtId="0" fontId="7" fillId="7" borderId="0" xfId="4" applyFont="1" applyFill="1" applyAlignment="1">
      <alignment horizontal="left"/>
    </xf>
    <xf numFmtId="0" fontId="5" fillId="7" borderId="0" xfId="4" applyFill="1" applyAlignment="1">
      <alignment horizontal="center"/>
    </xf>
    <xf numFmtId="0" fontId="5" fillId="7" borderId="5" xfId="4" applyFill="1" applyBorder="1" applyAlignment="1">
      <alignment horizontal="center"/>
    </xf>
    <xf numFmtId="0" fontId="5" fillId="7" borderId="6" xfId="4" applyFill="1" applyBorder="1"/>
    <xf numFmtId="0" fontId="5" fillId="7" borderId="24" xfId="4" applyFill="1" applyBorder="1"/>
    <xf numFmtId="14" fontId="5" fillId="7" borderId="7" xfId="4" applyNumberFormat="1" applyFill="1" applyBorder="1" applyAlignment="1">
      <alignment horizontal="left"/>
    </xf>
    <xf numFmtId="0" fontId="5" fillId="7" borderId="7" xfId="4" applyFill="1" applyBorder="1" applyAlignment="1">
      <alignment horizontal="left"/>
    </xf>
    <xf numFmtId="0" fontId="5" fillId="7" borderId="8" xfId="4" applyFill="1" applyBorder="1" applyAlignment="1">
      <alignment horizontal="left"/>
    </xf>
    <xf numFmtId="0" fontId="7" fillId="8" borderId="25" xfId="4" applyFont="1" applyFill="1" applyBorder="1" applyAlignment="1">
      <alignment horizontal="center"/>
    </xf>
    <xf numFmtId="0" fontId="7" fillId="8" borderId="26" xfId="4" applyFont="1" applyFill="1" applyBorder="1" applyAlignment="1">
      <alignment horizontal="center"/>
    </xf>
    <xf numFmtId="0" fontId="7" fillId="8" borderId="27" xfId="4" applyFont="1" applyFill="1" applyBorder="1" applyAlignment="1">
      <alignment horizontal="center"/>
    </xf>
    <xf numFmtId="0" fontId="5" fillId="7" borderId="1" xfId="4" applyFill="1" applyBorder="1"/>
    <xf numFmtId="0" fontId="5" fillId="7" borderId="22" xfId="4" applyFill="1" applyBorder="1"/>
    <xf numFmtId="0" fontId="4" fillId="7" borderId="2" xfId="4" applyFont="1" applyFill="1" applyBorder="1" applyAlignment="1">
      <alignment horizontal="left"/>
    </xf>
    <xf numFmtId="0" fontId="5" fillId="7" borderId="2" xfId="4" applyFill="1" applyBorder="1" applyAlignment="1">
      <alignment horizontal="left"/>
    </xf>
    <xf numFmtId="0" fontId="5" fillId="7" borderId="2" xfId="4" applyFill="1" applyBorder="1" applyAlignment="1">
      <alignment horizontal="center"/>
    </xf>
    <xf numFmtId="0" fontId="5" fillId="7" borderId="3" xfId="4" applyFill="1" applyBorder="1" applyAlignment="1">
      <alignment horizontal="center"/>
    </xf>
    <xf numFmtId="0" fontId="5" fillId="7" borderId="4" xfId="4" applyFill="1" applyBorder="1"/>
    <xf numFmtId="0" fontId="4" fillId="7" borderId="0" xfId="4" applyFont="1" applyFill="1" applyAlignment="1">
      <alignment horizontal="left"/>
    </xf>
    <xf numFmtId="0" fontId="5" fillId="7" borderId="0" xfId="4" applyFill="1" applyAlignment="1">
      <alignment horizontal="left"/>
    </xf>
    <xf numFmtId="0" fontId="5" fillId="7" borderId="2" xfId="4" applyFill="1" applyBorder="1"/>
    <xf numFmtId="0" fontId="4" fillId="7" borderId="1" xfId="4" applyFont="1" applyFill="1" applyBorder="1" applyAlignment="1">
      <alignment horizontal="left"/>
    </xf>
    <xf numFmtId="0" fontId="5" fillId="7" borderId="3" xfId="4" applyFill="1" applyBorder="1" applyAlignment="1">
      <alignment horizontal="left"/>
    </xf>
    <xf numFmtId="0" fontId="5" fillId="7" borderId="0" xfId="4" applyFill="1"/>
    <xf numFmtId="0" fontId="4" fillId="7" borderId="4" xfId="4" applyFont="1" applyFill="1" applyBorder="1" applyAlignment="1">
      <alignment horizontal="left"/>
    </xf>
    <xf numFmtId="0" fontId="5" fillId="7" borderId="5" xfId="4" applyFill="1" applyBorder="1" applyAlignment="1">
      <alignment horizontal="left"/>
    </xf>
    <xf numFmtId="14" fontId="4" fillId="7" borderId="7" xfId="4" applyNumberFormat="1" applyFont="1" applyFill="1" applyBorder="1" applyAlignment="1">
      <alignment horizontal="left"/>
    </xf>
    <xf numFmtId="0" fontId="4" fillId="7" borderId="7" xfId="4" applyFont="1" applyFill="1" applyBorder="1" applyAlignment="1">
      <alignment horizontal="left"/>
    </xf>
    <xf numFmtId="0" fontId="3" fillId="7" borderId="4" xfId="4" applyFont="1" applyFill="1" applyBorder="1" applyAlignment="1">
      <alignment horizontal="left"/>
    </xf>
    <xf numFmtId="0" fontId="5" fillId="7" borderId="7" xfId="4" applyFill="1" applyBorder="1"/>
    <xf numFmtId="0" fontId="3" fillId="7" borderId="0" xfId="4" applyFont="1" applyFill="1" applyAlignment="1">
      <alignment horizontal="left"/>
    </xf>
    <xf numFmtId="0" fontId="5" fillId="7" borderId="7" xfId="4" applyFill="1" applyBorder="1" applyAlignment="1">
      <alignment horizontal="center"/>
    </xf>
    <xf numFmtId="0" fontId="5" fillId="7" borderId="8" xfId="4" applyFill="1" applyBorder="1" applyAlignment="1">
      <alignment horizontal="center"/>
    </xf>
    <xf numFmtId="0" fontId="7" fillId="8" borderId="53" xfId="4" applyFont="1" applyFill="1" applyBorder="1" applyAlignment="1">
      <alignment horizontal="center" vertical="center" wrapText="1"/>
    </xf>
    <xf numFmtId="0" fontId="7" fillId="8" borderId="54" xfId="4" applyFont="1" applyFill="1" applyBorder="1" applyAlignment="1">
      <alignment horizontal="center" vertical="center" wrapText="1"/>
    </xf>
    <xf numFmtId="0" fontId="9" fillId="0" borderId="40" xfId="4" applyFont="1" applyBorder="1" applyAlignment="1">
      <alignment horizontal="center" vertical="center"/>
    </xf>
    <xf numFmtId="0" fontId="9" fillId="0" borderId="44" xfId="4" applyFont="1" applyBorder="1" applyAlignment="1">
      <alignment horizontal="center" vertical="center"/>
    </xf>
    <xf numFmtId="49" fontId="9" fillId="0" borderId="40" xfId="4" applyNumberFormat="1" applyFont="1" applyBorder="1" applyAlignment="1">
      <alignment horizontal="center" vertical="center"/>
    </xf>
    <xf numFmtId="49" fontId="9" fillId="0" borderId="44" xfId="4" applyNumberFormat="1" applyFont="1" applyBorder="1" applyAlignment="1">
      <alignment horizontal="center" vertical="center"/>
    </xf>
    <xf numFmtId="14" fontId="0" fillId="7" borderId="0" xfId="0" applyNumberFormat="1" applyFill="1" applyAlignment="1">
      <alignment horizontal="left"/>
    </xf>
    <xf numFmtId="0" fontId="7" fillId="8" borderId="25" xfId="0" applyFont="1" applyFill="1" applyBorder="1" applyAlignment="1">
      <alignment horizontal="center"/>
    </xf>
    <xf numFmtId="0" fontId="7" fillId="8" borderId="26" xfId="0" applyFont="1" applyFill="1" applyBorder="1" applyAlignment="1">
      <alignment horizontal="center"/>
    </xf>
    <xf numFmtId="0" fontId="7" fillId="8" borderId="27" xfId="0" applyFont="1" applyFill="1" applyBorder="1" applyAlignment="1">
      <alignment horizontal="center"/>
    </xf>
    <xf numFmtId="0" fontId="0" fillId="7" borderId="1" xfId="0" applyFill="1" applyBorder="1"/>
    <xf numFmtId="0" fontId="0" fillId="7" borderId="22" xfId="0" applyFill="1" applyBorder="1"/>
    <xf numFmtId="0" fontId="0" fillId="7" borderId="2" xfId="0" applyFill="1" applyBorder="1" applyAlignment="1">
      <alignment horizontal="left"/>
    </xf>
    <xf numFmtId="0" fontId="0" fillId="7" borderId="4" xfId="0" applyFill="1" applyBorder="1"/>
    <xf numFmtId="0" fontId="0" fillId="7" borderId="23" xfId="0" applyFill="1" applyBorder="1"/>
    <xf numFmtId="0" fontId="0" fillId="7" borderId="0" xfId="0" applyFill="1" applyAlignment="1">
      <alignment horizontal="left"/>
    </xf>
    <xf numFmtId="0" fontId="0" fillId="7" borderId="0" xfId="0" applyFill="1" applyAlignment="1">
      <alignment horizontal="left" wrapText="1"/>
    </xf>
    <xf numFmtId="0" fontId="0" fillId="7" borderId="6" xfId="0" applyFill="1" applyBorder="1"/>
    <xf numFmtId="0" fontId="0" fillId="7" borderId="24" xfId="0" applyFill="1" applyBorder="1"/>
    <xf numFmtId="0" fontId="0" fillId="7" borderId="55" xfId="0" applyFill="1" applyBorder="1"/>
    <xf numFmtId="0" fontId="0" fillId="7" borderId="50" xfId="0" applyFill="1" applyBorder="1"/>
    <xf numFmtId="0" fontId="9" fillId="0" borderId="32" xfId="0" applyFont="1" applyBorder="1" applyAlignment="1">
      <alignment horizontal="center" vertical="center"/>
    </xf>
    <xf numFmtId="0" fontId="9" fillId="0" borderId="45" xfId="0" applyFont="1" applyBorder="1" applyAlignment="1">
      <alignment horizontal="center" vertical="center"/>
    </xf>
    <xf numFmtId="0" fontId="9" fillId="0" borderId="13" xfId="0" applyFont="1" applyBorder="1" applyAlignment="1">
      <alignment horizontal="center" vertical="center"/>
    </xf>
    <xf numFmtId="0" fontId="9" fillId="0" borderId="16" xfId="0" applyFont="1" applyBorder="1" applyAlignment="1">
      <alignment horizontal="center" vertical="center"/>
    </xf>
    <xf numFmtId="0" fontId="9" fillId="0" borderId="68" xfId="0" applyFont="1" applyBorder="1" applyAlignment="1">
      <alignment horizontal="center" vertical="center"/>
    </xf>
    <xf numFmtId="0" fontId="9" fillId="0" borderId="43" xfId="0" applyFont="1" applyBorder="1" applyAlignment="1">
      <alignment horizontal="center" vertical="center"/>
    </xf>
    <xf numFmtId="0" fontId="9" fillId="0" borderId="50" xfId="0" applyFont="1" applyBorder="1" applyAlignment="1">
      <alignment horizontal="center" vertical="center"/>
    </xf>
    <xf numFmtId="0" fontId="9" fillId="0" borderId="48" xfId="0" applyFont="1" applyBorder="1" applyAlignment="1">
      <alignment horizontal="center" vertical="center"/>
    </xf>
    <xf numFmtId="0" fontId="9" fillId="0" borderId="0" xfId="0" applyFont="1" applyAlignment="1">
      <alignment horizontal="center" vertical="center"/>
    </xf>
    <xf numFmtId="0" fontId="9" fillId="0" borderId="23" xfId="0" applyFont="1" applyBorder="1" applyAlignment="1">
      <alignment horizontal="center" vertical="center"/>
    </xf>
    <xf numFmtId="0" fontId="9" fillId="0" borderId="69" xfId="0" applyFont="1" applyBorder="1" applyAlignment="1">
      <alignment horizontal="center" vertical="center"/>
    </xf>
    <xf numFmtId="0" fontId="9" fillId="0" borderId="41" xfId="0" applyFont="1" applyBorder="1" applyAlignment="1">
      <alignment horizontal="center" vertical="center"/>
    </xf>
    <xf numFmtId="0" fontId="9" fillId="0" borderId="51" xfId="0" applyFont="1" applyBorder="1" applyAlignment="1">
      <alignment horizontal="center" vertical="center"/>
    </xf>
    <xf numFmtId="0" fontId="7" fillId="8" borderId="46" xfId="0" applyFont="1" applyFill="1" applyBorder="1" applyAlignment="1">
      <alignment horizontal="center"/>
    </xf>
    <xf numFmtId="0" fontId="7" fillId="8" borderId="47" xfId="0" applyFont="1" applyFill="1" applyBorder="1" applyAlignment="1">
      <alignment horizontal="center"/>
    </xf>
    <xf numFmtId="0" fontId="0" fillId="7" borderId="7" xfId="0" applyFill="1" applyBorder="1" applyAlignment="1">
      <alignment horizontal="center"/>
    </xf>
    <xf numFmtId="0" fontId="0" fillId="7" borderId="8" xfId="0" applyFill="1" applyBorder="1" applyAlignment="1">
      <alignment horizontal="center"/>
    </xf>
    <xf numFmtId="0" fontId="0" fillId="7" borderId="0" xfId="0" applyFill="1" applyAlignment="1">
      <alignment horizontal="center"/>
    </xf>
    <xf numFmtId="0" fontId="0" fillId="7" borderId="5" xfId="0" applyFill="1" applyBorder="1" applyAlignment="1">
      <alignment horizontal="center"/>
    </xf>
    <xf numFmtId="0" fontId="0" fillId="7" borderId="48" xfId="0" applyFill="1" applyBorder="1" applyAlignment="1">
      <alignment horizontal="left" wrapText="1"/>
    </xf>
    <xf numFmtId="0" fontId="0" fillId="7" borderId="48" xfId="0" applyFill="1" applyBorder="1" applyAlignment="1">
      <alignment horizontal="left"/>
    </xf>
    <xf numFmtId="0" fontId="0" fillId="7" borderId="4" xfId="0" applyFill="1" applyBorder="1" applyAlignment="1">
      <alignment vertical="top"/>
    </xf>
    <xf numFmtId="0" fontId="0" fillId="7" borderId="23" xfId="0" applyFill="1" applyBorder="1" applyAlignment="1">
      <alignment vertical="top"/>
    </xf>
    <xf numFmtId="0" fontId="0" fillId="7" borderId="49" xfId="0" applyFill="1" applyBorder="1" applyAlignment="1">
      <alignment horizontal="left"/>
    </xf>
    <xf numFmtId="0" fontId="0" fillId="7" borderId="2" xfId="0" applyFill="1" applyBorder="1" applyAlignment="1">
      <alignment horizontal="center"/>
    </xf>
    <xf numFmtId="0" fontId="0" fillId="7" borderId="3" xfId="0" applyFill="1" applyBorder="1" applyAlignment="1">
      <alignment horizontal="center"/>
    </xf>
    <xf numFmtId="0" fontId="7" fillId="3" borderId="25" xfId="0" applyFont="1" applyFill="1" applyBorder="1" applyAlignment="1">
      <alignment horizontal="center"/>
    </xf>
    <xf numFmtId="0" fontId="7" fillId="3" borderId="26" xfId="0" applyFont="1" applyFill="1" applyBorder="1" applyAlignment="1">
      <alignment horizontal="center"/>
    </xf>
    <xf numFmtId="0" fontId="7" fillId="3" borderId="27" xfId="0" applyFont="1" applyFill="1" applyBorder="1" applyAlignment="1">
      <alignment horizontal="center"/>
    </xf>
    <xf numFmtId="0" fontId="0" fillId="2" borderId="1" xfId="0" applyFill="1" applyBorder="1"/>
    <xf numFmtId="0" fontId="0" fillId="2" borderId="22" xfId="0" applyFill="1" applyBorder="1"/>
    <xf numFmtId="0" fontId="0" fillId="2" borderId="2"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xf numFmtId="0" fontId="0" fillId="2" borderId="23" xfId="0" applyFill="1" applyBorder="1"/>
    <xf numFmtId="0" fontId="0" fillId="2" borderId="0" xfId="0" applyFill="1" applyAlignment="1">
      <alignment horizontal="left"/>
    </xf>
    <xf numFmtId="0" fontId="0" fillId="2" borderId="0" xfId="0" applyFill="1" applyAlignment="1">
      <alignment horizontal="center"/>
    </xf>
    <xf numFmtId="0" fontId="0" fillId="2" borderId="5" xfId="0" applyFill="1" applyBorder="1" applyAlignment="1">
      <alignment horizontal="center"/>
    </xf>
    <xf numFmtId="0" fontId="7" fillId="5" borderId="0" xfId="0" applyFont="1" applyFill="1" applyAlignment="1">
      <alignment horizontal="left"/>
    </xf>
    <xf numFmtId="0" fontId="0" fillId="5" borderId="0" xfId="0" applyFill="1" applyAlignment="1">
      <alignment horizontal="center"/>
    </xf>
    <xf numFmtId="0" fontId="0" fillId="5" borderId="5" xfId="0" applyFill="1" applyBorder="1" applyAlignment="1">
      <alignment horizontal="center"/>
    </xf>
    <xf numFmtId="0" fontId="0" fillId="2" borderId="6" xfId="0" applyFill="1" applyBorder="1"/>
    <xf numFmtId="0" fontId="0" fillId="2" borderId="24" xfId="0" applyFill="1" applyBorder="1"/>
    <xf numFmtId="0" fontId="0" fillId="2" borderId="7" xfId="0" applyFill="1" applyBorder="1" applyAlignment="1">
      <alignment horizontal="center"/>
    </xf>
    <xf numFmtId="0" fontId="0" fillId="2" borderId="8" xfId="0" applyFill="1" applyBorder="1" applyAlignment="1">
      <alignment horizontal="center"/>
    </xf>
    <xf numFmtId="0" fontId="0" fillId="0" borderId="2" xfId="0" applyBorder="1" applyAlignment="1">
      <alignment horizontal="left" vertical="center"/>
    </xf>
  </cellXfs>
  <cellStyles count="5">
    <cellStyle name="Normální" xfId="0" builtinId="0"/>
    <cellStyle name="Normální 2" xfId="4" xr:uid="{E578270E-B3CB-4141-B0F7-07704EFDE81F}"/>
    <cellStyle name="Normální 3" xfId="2" xr:uid="{CC9B1AA8-EF5E-4088-9A9D-CA2388D69AF7}"/>
    <cellStyle name="Normální 5" xfId="3" xr:uid="{0D786282-69AF-4AE9-ABE8-2B29760B100E}"/>
    <cellStyle name="normální_Zadávací podklad pro profese" xfId="1" xr:uid="{32EEC403-43E1-48BA-81B1-1E24CC37E8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9"/>
  <sheetViews>
    <sheetView topLeftCell="A6" zoomScaleNormal="100" workbookViewId="0">
      <selection activeCell="H12" sqref="H12"/>
    </sheetView>
  </sheetViews>
  <sheetFormatPr defaultColWidth="8.88671875" defaultRowHeight="14.4" x14ac:dyDescent="0.3"/>
  <cols>
    <col min="1" max="1" width="5" customWidth="1"/>
    <col min="2" max="2" width="18.5546875" customWidth="1"/>
    <col min="3" max="3" width="57.33203125" customWidth="1"/>
    <col min="4" max="4" width="24.44140625" customWidth="1"/>
    <col min="5" max="5" width="32.88671875" customWidth="1"/>
    <col min="6" max="6" width="4.88671875" customWidth="1"/>
    <col min="7" max="7" width="4.5546875" customWidth="1"/>
    <col min="8" max="8" width="17.109375" bestFit="1" customWidth="1"/>
    <col min="9" max="9" width="18.44140625" customWidth="1"/>
  </cols>
  <sheetData>
    <row r="1" spans="2:5" ht="18" x14ac:dyDescent="0.35">
      <c r="C1" s="1" t="s">
        <v>0</v>
      </c>
    </row>
    <row r="2" spans="2:5" ht="15" thickBot="1" x14ac:dyDescent="0.35"/>
    <row r="3" spans="2:5" x14ac:dyDescent="0.3">
      <c r="B3" s="158" t="s">
        <v>1</v>
      </c>
      <c r="C3" s="161" t="s">
        <v>2967</v>
      </c>
      <c r="D3" s="161"/>
      <c r="E3" s="162"/>
    </row>
    <row r="4" spans="2:5" x14ac:dyDescent="0.3">
      <c r="B4" s="145" t="s">
        <v>3</v>
      </c>
      <c r="C4" s="163" t="s">
        <v>2968</v>
      </c>
      <c r="D4" s="163"/>
      <c r="E4" s="164"/>
    </row>
    <row r="5" spans="2:5" x14ac:dyDescent="0.3">
      <c r="B5" s="145" t="s">
        <v>5</v>
      </c>
      <c r="C5" s="296" t="s">
        <v>2969</v>
      </c>
      <c r="D5" s="296"/>
      <c r="E5" s="165"/>
    </row>
    <row r="6" spans="2:5" x14ac:dyDescent="0.3">
      <c r="B6" s="145" t="s">
        <v>7</v>
      </c>
      <c r="C6" s="296" t="s">
        <v>2970</v>
      </c>
      <c r="D6" s="296"/>
      <c r="E6" s="165"/>
    </row>
    <row r="7" spans="2:5" x14ac:dyDescent="0.3">
      <c r="B7" s="145" t="s">
        <v>3143</v>
      </c>
      <c r="C7" s="296" t="s">
        <v>2972</v>
      </c>
      <c r="D7" s="296"/>
      <c r="E7" s="165"/>
    </row>
    <row r="8" spans="2:5" ht="15" thickBot="1" x14ac:dyDescent="0.35">
      <c r="B8" s="149" t="s">
        <v>8</v>
      </c>
      <c r="C8" s="160" t="s">
        <v>2971</v>
      </c>
      <c r="D8" s="160"/>
      <c r="E8" s="166"/>
    </row>
    <row r="9" spans="2:5" ht="15" thickBot="1" x14ac:dyDescent="0.35">
      <c r="B9" s="3"/>
      <c r="C9" s="3"/>
      <c r="D9" s="3"/>
      <c r="E9" s="297"/>
    </row>
    <row r="10" spans="2:5" ht="15" thickBot="1" x14ac:dyDescent="0.35">
      <c r="B10" s="167" t="s">
        <v>9</v>
      </c>
      <c r="C10" s="168" t="s">
        <v>10</v>
      </c>
      <c r="D10" s="168" t="s">
        <v>11</v>
      </c>
      <c r="E10" s="169" t="s">
        <v>12</v>
      </c>
    </row>
    <row r="11" spans="2:5" ht="15" thickTop="1" x14ac:dyDescent="0.3">
      <c r="B11" s="3" t="s">
        <v>3145</v>
      </c>
      <c r="C11" s="4" t="s">
        <v>3135</v>
      </c>
      <c r="D11" s="5"/>
      <c r="E11" s="6"/>
    </row>
    <row r="12" spans="2:5" x14ac:dyDescent="0.3">
      <c r="B12" s="3" t="s">
        <v>3164</v>
      </c>
      <c r="C12" s="4" t="s">
        <v>3136</v>
      </c>
      <c r="D12" s="5"/>
      <c r="E12" s="6"/>
    </row>
    <row r="13" spans="2:5" x14ac:dyDescent="0.3">
      <c r="B13" s="3" t="s">
        <v>3200</v>
      </c>
      <c r="C13" s="4" t="s">
        <v>3134</v>
      </c>
      <c r="D13" s="5"/>
      <c r="E13" s="6"/>
    </row>
    <row r="14" spans="2:5" x14ac:dyDescent="0.3">
      <c r="B14" s="3" t="s">
        <v>3033</v>
      </c>
      <c r="C14" s="144" t="s">
        <v>3144</v>
      </c>
      <c r="D14" s="5"/>
      <c r="E14" s="6"/>
    </row>
    <row r="15" spans="2:5" ht="45.6" customHeight="1" x14ac:dyDescent="0.3">
      <c r="B15" s="198" t="s">
        <v>2961</v>
      </c>
      <c r="C15" s="197" t="s">
        <v>2953</v>
      </c>
      <c r="D15" s="5"/>
      <c r="E15" s="6"/>
    </row>
    <row r="16" spans="2:5" x14ac:dyDescent="0.3">
      <c r="B16" s="3" t="s">
        <v>2962</v>
      </c>
      <c r="C16" s="144" t="s">
        <v>3213</v>
      </c>
      <c r="D16" s="5"/>
      <c r="E16" s="6"/>
    </row>
    <row r="17" spans="2:5" ht="28.8" x14ac:dyDescent="0.3">
      <c r="B17" s="3" t="s">
        <v>3062</v>
      </c>
      <c r="C17" s="144" t="s">
        <v>3217</v>
      </c>
      <c r="D17" s="5"/>
      <c r="E17" s="6"/>
    </row>
    <row r="18" spans="2:5" x14ac:dyDescent="0.3">
      <c r="B18" s="3" t="s">
        <v>2963</v>
      </c>
      <c r="C18" s="4" t="s">
        <v>2952</v>
      </c>
      <c r="D18" s="5"/>
      <c r="E18" s="6"/>
    </row>
    <row r="19" spans="2:5" hidden="1" x14ac:dyDescent="0.3">
      <c r="B19" s="7" t="s">
        <v>13</v>
      </c>
      <c r="C19" s="4" t="s">
        <v>2950</v>
      </c>
      <c r="D19" s="5" t="e">
        <f>'PS 3'!#REF!</f>
        <v>#REF!</v>
      </c>
      <c r="E19" s="6" t="e">
        <f>'PS 3'!#REF!</f>
        <v>#REF!</v>
      </c>
    </row>
    <row r="20" spans="2:5" hidden="1" x14ac:dyDescent="0.3">
      <c r="B20" s="7" t="s">
        <v>14</v>
      </c>
      <c r="C20" s="4" t="s">
        <v>2951</v>
      </c>
      <c r="D20" s="5">
        <f>'PS 04'!L38</f>
        <v>0</v>
      </c>
      <c r="E20" s="6">
        <f>'PS 04'!M38</f>
        <v>0</v>
      </c>
    </row>
    <row r="21" spans="2:5" hidden="1" x14ac:dyDescent="0.3">
      <c r="B21" s="7" t="s">
        <v>15</v>
      </c>
      <c r="C21" s="4" t="s">
        <v>2952</v>
      </c>
      <c r="D21" s="5">
        <f>'PS 05'!L50</f>
        <v>0</v>
      </c>
      <c r="E21" s="6">
        <f>'PS 05'!M50</f>
        <v>0</v>
      </c>
    </row>
    <row r="22" spans="2:5" hidden="1" x14ac:dyDescent="0.3">
      <c r="B22" s="7" t="s">
        <v>16</v>
      </c>
      <c r="C22" s="4" t="s">
        <v>17</v>
      </c>
      <c r="D22" s="5">
        <f>'PS 06'!L61</f>
        <v>0</v>
      </c>
      <c r="E22" s="6">
        <f>'PS 06'!M61</f>
        <v>0</v>
      </c>
    </row>
    <row r="23" spans="2:5" hidden="1" x14ac:dyDescent="0.3">
      <c r="B23" s="304" t="s">
        <v>18</v>
      </c>
      <c r="C23" s="305"/>
      <c r="D23" s="305"/>
      <c r="E23" s="306"/>
    </row>
    <row r="24" spans="2:5" hidden="1" x14ac:dyDescent="0.3">
      <c r="B24" s="3" t="s">
        <v>19</v>
      </c>
      <c r="C24" s="4" t="s">
        <v>20</v>
      </c>
      <c r="D24" s="5">
        <f>'PS 07.1'!L35</f>
        <v>3000</v>
      </c>
      <c r="E24" s="6">
        <f>'PS 07.1'!M35</f>
        <v>3630</v>
      </c>
    </row>
    <row r="25" spans="2:5" hidden="1" x14ac:dyDescent="0.3">
      <c r="B25" s="3" t="s">
        <v>21</v>
      </c>
      <c r="C25" s="4" t="s">
        <v>22</v>
      </c>
      <c r="D25" s="5">
        <f>'PS 07.2'!L49</f>
        <v>0</v>
      </c>
      <c r="E25" s="6">
        <f>'PS 07.2'!M49</f>
        <v>0</v>
      </c>
    </row>
    <row r="26" spans="2:5" ht="15" hidden="1" thickBot="1" x14ac:dyDescent="0.35">
      <c r="B26" s="8"/>
      <c r="C26" s="9"/>
      <c r="D26" s="9"/>
      <c r="E26" s="10"/>
    </row>
    <row r="27" spans="2:5" ht="15" thickBot="1" x14ac:dyDescent="0.35">
      <c r="B27" s="150" t="s">
        <v>23</v>
      </c>
      <c r="C27" s="150"/>
      <c r="D27" s="170">
        <f>SUM(D11:D18)</f>
        <v>0</v>
      </c>
      <c r="E27" s="171">
        <f>SUM(E11:E18)</f>
        <v>0</v>
      </c>
    </row>
    <row r="29" spans="2:5" ht="96" customHeight="1" x14ac:dyDescent="0.3">
      <c r="B29" s="303" t="s">
        <v>24</v>
      </c>
      <c r="C29" s="303"/>
      <c r="D29" s="303"/>
      <c r="E29" s="303"/>
    </row>
  </sheetData>
  <sheetProtection algorithmName="SHA-512" hashValue="RC9bN2HheIVnFH08soNLv9gkpwOyhiZEVWZ+hlLAXcQvnLqzc6DJt0QWIsaaw/2kVHqNsb3uRCDGMMsbrUTgPg==" saltValue="dPG83tJHsraEqmwBz7HF3Q==" spinCount="100000" sheet="1" objects="1" scenarios="1"/>
  <mergeCells count="2">
    <mergeCell ref="B29:E29"/>
    <mergeCell ref="B23:E23"/>
  </mergeCells>
  <pageMargins left="0.25" right="0.25" top="0.75" bottom="0.75" header="0.3" footer="0.3"/>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6BC3-AD3B-43B8-A818-8D95FBE95CD7}">
  <dimension ref="B1:Q285"/>
  <sheetViews>
    <sheetView workbookViewId="0">
      <selection activeCell="E41" sqref="E41"/>
    </sheetView>
  </sheetViews>
  <sheetFormatPr defaultColWidth="8.88671875" defaultRowHeight="14.4" x14ac:dyDescent="0.3"/>
  <cols>
    <col min="3" max="4" width="15" customWidth="1"/>
    <col min="5" max="5" width="61.109375" customWidth="1"/>
    <col min="6" max="6" width="9.88671875" customWidth="1"/>
    <col min="7" max="7" width="13.109375" customWidth="1"/>
    <col min="8" max="8" width="15" customWidth="1"/>
    <col min="9" max="9" width="15.44140625" customWidth="1"/>
    <col min="10" max="10" width="14.44140625" customWidth="1"/>
    <col min="11" max="11" width="16.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43</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4.6500000000000004"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44</v>
      </c>
      <c r="D9" s="18"/>
      <c r="E9" s="19" t="s">
        <v>39</v>
      </c>
      <c r="F9" s="19"/>
      <c r="G9" s="19"/>
      <c r="H9" s="19"/>
      <c r="I9" s="19"/>
      <c r="J9" s="20">
        <f>SUBTOTAL(9,J10:J13)</f>
        <v>0</v>
      </c>
      <c r="K9" s="20">
        <f>SUBTOTAL(9,K10:K13)</f>
        <v>0</v>
      </c>
      <c r="L9" s="20">
        <f>SUBTOTAL(9,L10:L13)</f>
        <v>0</v>
      </c>
      <c r="M9" s="21">
        <f>SUBTOTAL(9,M10:M13)</f>
        <v>0</v>
      </c>
      <c r="N9" s="16"/>
      <c r="O9" s="16"/>
      <c r="P9" s="16"/>
      <c r="Q9" s="16"/>
    </row>
    <row r="10" spans="2:17" x14ac:dyDescent="0.3">
      <c r="B10" s="22">
        <v>1</v>
      </c>
      <c r="C10" s="23" t="s">
        <v>45</v>
      </c>
      <c r="D10" s="24" t="s">
        <v>40</v>
      </c>
      <c r="E10" s="25" t="s">
        <v>46</v>
      </c>
      <c r="F10" s="24" t="s">
        <v>47</v>
      </c>
      <c r="G10" s="27">
        <v>1</v>
      </c>
      <c r="H10" s="41"/>
      <c r="I10" s="28"/>
      <c r="J10" s="27">
        <f>G10*H10</f>
        <v>0</v>
      </c>
      <c r="K10" s="27">
        <f>G10*I10</f>
        <v>0</v>
      </c>
      <c r="L10" s="27">
        <f>J10+K10</f>
        <v>0</v>
      </c>
      <c r="M10" s="29">
        <f>L10*1.21</f>
        <v>0</v>
      </c>
    </row>
    <row r="11" spans="2:17" x14ac:dyDescent="0.3">
      <c r="B11" s="22">
        <v>2</v>
      </c>
      <c r="C11" s="23" t="s">
        <v>48</v>
      </c>
      <c r="D11" s="24" t="s">
        <v>40</v>
      </c>
      <c r="E11" s="25" t="s">
        <v>49</v>
      </c>
      <c r="F11" s="24" t="s">
        <v>47</v>
      </c>
      <c r="G11" s="27">
        <v>1</v>
      </c>
      <c r="H11" s="28"/>
      <c r="I11" s="28"/>
      <c r="J11" s="27">
        <f>G11*H11</f>
        <v>0</v>
      </c>
      <c r="K11" s="27">
        <f>G11*I11</f>
        <v>0</v>
      </c>
      <c r="L11" s="27">
        <f>J11+K11</f>
        <v>0</v>
      </c>
      <c r="M11" s="29">
        <f>L11*1.21</f>
        <v>0</v>
      </c>
    </row>
    <row r="12" spans="2:17" x14ac:dyDescent="0.3">
      <c r="B12" s="22">
        <v>3</v>
      </c>
      <c r="C12" s="23" t="s">
        <v>50</v>
      </c>
      <c r="D12" s="24" t="s">
        <v>40</v>
      </c>
      <c r="E12" s="25" t="s">
        <v>51</v>
      </c>
      <c r="F12" s="24" t="s">
        <v>41</v>
      </c>
      <c r="G12" s="27">
        <v>1</v>
      </c>
      <c r="H12" s="28"/>
      <c r="I12" s="28"/>
      <c r="J12" s="27">
        <f>G12*H12</f>
        <v>0</v>
      </c>
      <c r="K12" s="27">
        <f>G12*I12</f>
        <v>0</v>
      </c>
      <c r="L12" s="27">
        <f>J12+K12</f>
        <v>0</v>
      </c>
      <c r="M12" s="29">
        <f>L12*1.21</f>
        <v>0</v>
      </c>
    </row>
    <row r="13" spans="2:17" x14ac:dyDescent="0.3">
      <c r="B13" s="22">
        <v>4</v>
      </c>
      <c r="C13" s="23" t="s">
        <v>52</v>
      </c>
      <c r="D13" s="24" t="s">
        <v>40</v>
      </c>
      <c r="E13" s="25" t="s">
        <v>53</v>
      </c>
      <c r="F13" s="26" t="s">
        <v>41</v>
      </c>
      <c r="G13" s="27">
        <v>1</v>
      </c>
      <c r="H13" s="28"/>
      <c r="I13" s="28"/>
      <c r="J13" s="27">
        <f>G13*H13</f>
        <v>0</v>
      </c>
      <c r="K13" s="27">
        <f>G13*I13</f>
        <v>0</v>
      </c>
      <c r="L13" s="27">
        <f>J13+K13</f>
        <v>0</v>
      </c>
      <c r="M13" s="29">
        <f>L13*1.21</f>
        <v>0</v>
      </c>
    </row>
    <row r="14" spans="2:17" ht="18" customHeight="1" x14ac:dyDescent="0.3">
      <c r="B14" s="17"/>
      <c r="C14" s="18" t="s">
        <v>54</v>
      </c>
      <c r="D14" s="18"/>
      <c r="E14" s="19" t="s">
        <v>55</v>
      </c>
      <c r="F14" s="19"/>
      <c r="G14" s="19"/>
      <c r="H14" s="19"/>
      <c r="I14" s="19"/>
      <c r="J14" s="20">
        <f>SUBTOTAL(9,J15:J23)</f>
        <v>0</v>
      </c>
      <c r="K14" s="20">
        <f>SUBTOTAL(9,K15:K23)</f>
        <v>0</v>
      </c>
      <c r="L14" s="20">
        <f>SUBTOTAL(9,L15:L23)</f>
        <v>0</v>
      </c>
      <c r="M14" s="21">
        <f>SUBTOTAL(9,M15:M23)</f>
        <v>0</v>
      </c>
    </row>
    <row r="15" spans="2:17" ht="28.8" x14ac:dyDescent="0.3">
      <c r="B15" s="22">
        <v>5</v>
      </c>
      <c r="C15" s="23" t="s">
        <v>56</v>
      </c>
      <c r="D15" s="24" t="s">
        <v>40</v>
      </c>
      <c r="E15" s="25" t="s">
        <v>57</v>
      </c>
      <c r="F15" s="24" t="s">
        <v>58</v>
      </c>
      <c r="G15" s="27">
        <v>0.15</v>
      </c>
      <c r="H15" s="28"/>
      <c r="I15" s="28"/>
      <c r="J15" s="27">
        <f>G15*H15</f>
        <v>0</v>
      </c>
      <c r="K15" s="27">
        <f>G15*I15</f>
        <v>0</v>
      </c>
      <c r="L15" s="27">
        <f>J15+K15</f>
        <v>0</v>
      </c>
      <c r="M15" s="29">
        <f>L15*1.21</f>
        <v>0</v>
      </c>
    </row>
    <row r="16" spans="2:17" x14ac:dyDescent="0.3">
      <c r="B16" s="22">
        <v>6</v>
      </c>
      <c r="C16" s="23" t="s">
        <v>59</v>
      </c>
      <c r="D16" s="24" t="s">
        <v>40</v>
      </c>
      <c r="E16" s="25" t="s">
        <v>60</v>
      </c>
      <c r="F16" s="24" t="s">
        <v>61</v>
      </c>
      <c r="G16" s="27">
        <v>7.0000000000000007E-2</v>
      </c>
      <c r="H16" s="28"/>
      <c r="I16" s="28"/>
      <c r="J16" s="27">
        <f t="shared" ref="J16:J38" si="0">G16*H16</f>
        <v>0</v>
      </c>
      <c r="K16" s="27">
        <f t="shared" ref="K16:K38" si="1">G16*I16</f>
        <v>0</v>
      </c>
      <c r="L16" s="27">
        <f t="shared" ref="L16:L38" si="2">J16+K16</f>
        <v>0</v>
      </c>
      <c r="M16" s="29">
        <f t="shared" ref="M16:M38" si="3">L16*1.21</f>
        <v>0</v>
      </c>
    </row>
    <row r="17" spans="2:13" x14ac:dyDescent="0.3">
      <c r="B17" s="22">
        <v>7</v>
      </c>
      <c r="C17" s="23" t="s">
        <v>62</v>
      </c>
      <c r="D17" s="24" t="s">
        <v>40</v>
      </c>
      <c r="E17" s="25" t="s">
        <v>63</v>
      </c>
      <c r="F17" s="24" t="s">
        <v>61</v>
      </c>
      <c r="G17" s="27">
        <v>2.68</v>
      </c>
      <c r="H17" s="28"/>
      <c r="I17" s="28"/>
      <c r="J17" s="27">
        <f t="shared" si="0"/>
        <v>0</v>
      </c>
      <c r="K17" s="27">
        <f t="shared" si="1"/>
        <v>0</v>
      </c>
      <c r="L17" s="27">
        <f t="shared" si="2"/>
        <v>0</v>
      </c>
      <c r="M17" s="29">
        <f t="shared" si="3"/>
        <v>0</v>
      </c>
    </row>
    <row r="18" spans="2:13" ht="15" x14ac:dyDescent="0.3">
      <c r="B18" s="22">
        <v>8</v>
      </c>
      <c r="C18" s="23" t="s">
        <v>64</v>
      </c>
      <c r="D18" s="24" t="s">
        <v>40</v>
      </c>
      <c r="E18" s="25" t="s">
        <v>65</v>
      </c>
      <c r="F18" s="24" t="s">
        <v>66</v>
      </c>
      <c r="G18" s="27">
        <v>8.8000000000000007</v>
      </c>
      <c r="H18" s="28"/>
      <c r="I18" s="28"/>
      <c r="J18" s="27">
        <f t="shared" si="0"/>
        <v>0</v>
      </c>
      <c r="K18" s="27">
        <f t="shared" si="1"/>
        <v>0</v>
      </c>
      <c r="L18" s="27">
        <f t="shared" si="2"/>
        <v>0</v>
      </c>
      <c r="M18" s="29">
        <f t="shared" si="3"/>
        <v>0</v>
      </c>
    </row>
    <row r="19" spans="2:13" ht="27.6" x14ac:dyDescent="0.3">
      <c r="B19" s="22">
        <v>9</v>
      </c>
      <c r="C19" s="23" t="s">
        <v>67</v>
      </c>
      <c r="D19" s="24" t="s">
        <v>40</v>
      </c>
      <c r="E19" s="25" t="s">
        <v>68</v>
      </c>
      <c r="F19" s="24" t="s">
        <v>66</v>
      </c>
      <c r="G19" s="27">
        <v>23.36</v>
      </c>
      <c r="H19" s="28"/>
      <c r="I19" s="28"/>
      <c r="J19" s="27">
        <f t="shared" si="0"/>
        <v>0</v>
      </c>
      <c r="K19" s="27">
        <f t="shared" si="1"/>
        <v>0</v>
      </c>
      <c r="L19" s="27">
        <f t="shared" si="2"/>
        <v>0</v>
      </c>
      <c r="M19" s="29">
        <f t="shared" si="3"/>
        <v>0</v>
      </c>
    </row>
    <row r="20" spans="2:13" ht="27.6" x14ac:dyDescent="0.3">
      <c r="B20" s="22">
        <v>10</v>
      </c>
      <c r="C20" s="23" t="s">
        <v>69</v>
      </c>
      <c r="D20" s="24" t="s">
        <v>40</v>
      </c>
      <c r="E20" s="25" t="s">
        <v>70</v>
      </c>
      <c r="F20" s="24" t="s">
        <v>47</v>
      </c>
      <c r="G20" s="27">
        <v>62</v>
      </c>
      <c r="H20" s="28"/>
      <c r="I20" s="28"/>
      <c r="J20" s="27">
        <f t="shared" si="0"/>
        <v>0</v>
      </c>
      <c r="K20" s="27">
        <f t="shared" si="1"/>
        <v>0</v>
      </c>
      <c r="L20" s="27">
        <f t="shared" si="2"/>
        <v>0</v>
      </c>
      <c r="M20" s="29">
        <f t="shared" si="3"/>
        <v>0</v>
      </c>
    </row>
    <row r="21" spans="2:13" ht="15" x14ac:dyDescent="0.3">
      <c r="B21" s="22">
        <v>11</v>
      </c>
      <c r="C21" s="23" t="s">
        <v>71</v>
      </c>
      <c r="D21" s="24" t="s">
        <v>40</v>
      </c>
      <c r="E21" s="25" t="s">
        <v>72</v>
      </c>
      <c r="F21" s="24" t="s">
        <v>66</v>
      </c>
      <c r="G21" s="27">
        <v>21.6</v>
      </c>
      <c r="H21" s="28"/>
      <c r="I21" s="28"/>
      <c r="J21" s="27">
        <f t="shared" si="0"/>
        <v>0</v>
      </c>
      <c r="K21" s="27">
        <f t="shared" si="1"/>
        <v>0</v>
      </c>
      <c r="L21" s="27">
        <f t="shared" si="2"/>
        <v>0</v>
      </c>
      <c r="M21" s="29">
        <f t="shared" si="3"/>
        <v>0</v>
      </c>
    </row>
    <row r="22" spans="2:13" ht="27.6" x14ac:dyDescent="0.3">
      <c r="B22" s="22">
        <v>12</v>
      </c>
      <c r="C22" s="23" t="s">
        <v>73</v>
      </c>
      <c r="D22" s="24" t="s">
        <v>40</v>
      </c>
      <c r="E22" s="25" t="s">
        <v>74</v>
      </c>
      <c r="F22" s="24" t="s">
        <v>66</v>
      </c>
      <c r="G22" s="27">
        <v>25</v>
      </c>
      <c r="H22" s="28"/>
      <c r="I22" s="28"/>
      <c r="J22" s="27">
        <f t="shared" si="0"/>
        <v>0</v>
      </c>
      <c r="K22" s="27">
        <f t="shared" si="1"/>
        <v>0</v>
      </c>
      <c r="L22" s="27">
        <f t="shared" si="2"/>
        <v>0</v>
      </c>
      <c r="M22" s="29">
        <f t="shared" si="3"/>
        <v>0</v>
      </c>
    </row>
    <row r="23" spans="2:13" ht="15" x14ac:dyDescent="0.3">
      <c r="B23" s="22">
        <v>13</v>
      </c>
      <c r="C23" s="23" t="s">
        <v>75</v>
      </c>
      <c r="D23" s="24" t="s">
        <v>40</v>
      </c>
      <c r="E23" s="25" t="s">
        <v>76</v>
      </c>
      <c r="F23" s="24" t="s">
        <v>66</v>
      </c>
      <c r="G23" s="27">
        <v>8.8000000000000007</v>
      </c>
      <c r="H23" s="28"/>
      <c r="I23" s="28"/>
      <c r="J23" s="27">
        <f t="shared" si="0"/>
        <v>0</v>
      </c>
      <c r="K23" s="27">
        <f t="shared" si="1"/>
        <v>0</v>
      </c>
      <c r="L23" s="27">
        <f t="shared" si="2"/>
        <v>0</v>
      </c>
      <c r="M23" s="29">
        <f t="shared" si="3"/>
        <v>0</v>
      </c>
    </row>
    <row r="24" spans="2:13" x14ac:dyDescent="0.3">
      <c r="B24" s="17"/>
      <c r="C24" s="18" t="s">
        <v>77</v>
      </c>
      <c r="D24" s="18"/>
      <c r="E24" s="19" t="s">
        <v>78</v>
      </c>
      <c r="F24" s="19"/>
      <c r="G24" s="19"/>
      <c r="H24" s="19"/>
      <c r="I24" s="19"/>
      <c r="J24" s="20">
        <f>SUBTOTAL(9,J25:J38)</f>
        <v>0</v>
      </c>
      <c r="K24" s="20">
        <f>SUBTOTAL(9,K25:K38)</f>
        <v>0</v>
      </c>
      <c r="L24" s="20">
        <f>SUBTOTAL(9,L25:L38)</f>
        <v>0</v>
      </c>
      <c r="M24" s="21">
        <f>SUBTOTAL(9,M25:M38)</f>
        <v>0</v>
      </c>
    </row>
    <row r="25" spans="2:13" ht="27.6" x14ac:dyDescent="0.3">
      <c r="B25" s="22">
        <v>14</v>
      </c>
      <c r="C25" s="23" t="s">
        <v>79</v>
      </c>
      <c r="D25" s="24" t="s">
        <v>40</v>
      </c>
      <c r="E25" s="25" t="s">
        <v>80</v>
      </c>
      <c r="F25" s="24" t="s">
        <v>66</v>
      </c>
      <c r="G25" s="27">
        <v>334.45</v>
      </c>
      <c r="H25" s="28"/>
      <c r="I25" s="28"/>
      <c r="J25" s="27">
        <f>G25*H25</f>
        <v>0</v>
      </c>
      <c r="K25" s="27">
        <f>G25*I25</f>
        <v>0</v>
      </c>
      <c r="L25" s="27">
        <f>J25+K25</f>
        <v>0</v>
      </c>
      <c r="M25" s="29">
        <f>L25*1.21</f>
        <v>0</v>
      </c>
    </row>
    <row r="26" spans="2:13" ht="27.6" x14ac:dyDescent="0.3">
      <c r="B26" s="22">
        <v>15</v>
      </c>
      <c r="C26" s="23" t="s">
        <v>81</v>
      </c>
      <c r="D26" s="24" t="s">
        <v>40</v>
      </c>
      <c r="E26" s="25" t="s">
        <v>82</v>
      </c>
      <c r="F26" s="24" t="s">
        <v>66</v>
      </c>
      <c r="G26" s="27">
        <v>89.92</v>
      </c>
      <c r="H26" s="28"/>
      <c r="I26" s="28"/>
      <c r="J26" s="27">
        <f t="shared" si="0"/>
        <v>0</v>
      </c>
      <c r="K26" s="27">
        <f t="shared" si="1"/>
        <v>0</v>
      </c>
      <c r="L26" s="27">
        <f t="shared" si="2"/>
        <v>0</v>
      </c>
      <c r="M26" s="29">
        <f t="shared" si="3"/>
        <v>0</v>
      </c>
    </row>
    <row r="27" spans="2:13" ht="27.6" x14ac:dyDescent="0.3">
      <c r="B27" s="22">
        <v>16</v>
      </c>
      <c r="C27" s="23" t="s">
        <v>83</v>
      </c>
      <c r="D27" s="24" t="s">
        <v>40</v>
      </c>
      <c r="E27" s="25" t="s">
        <v>84</v>
      </c>
      <c r="F27" s="24" t="s">
        <v>66</v>
      </c>
      <c r="G27" s="27">
        <v>369.67</v>
      </c>
      <c r="H27" s="28"/>
      <c r="I27" s="28"/>
      <c r="J27" s="27">
        <f t="shared" si="0"/>
        <v>0</v>
      </c>
      <c r="K27" s="27">
        <f t="shared" si="1"/>
        <v>0</v>
      </c>
      <c r="L27" s="27">
        <f t="shared" si="2"/>
        <v>0</v>
      </c>
      <c r="M27" s="29">
        <f t="shared" si="3"/>
        <v>0</v>
      </c>
    </row>
    <row r="28" spans="2:13" ht="27.6" x14ac:dyDescent="0.3">
      <c r="B28" s="22">
        <v>17</v>
      </c>
      <c r="C28" s="23" t="s">
        <v>85</v>
      </c>
      <c r="D28" s="24" t="s">
        <v>40</v>
      </c>
      <c r="E28" s="25" t="s">
        <v>86</v>
      </c>
      <c r="F28" s="24" t="s">
        <v>66</v>
      </c>
      <c r="G28" s="27">
        <v>63.12</v>
      </c>
      <c r="H28" s="28"/>
      <c r="I28" s="28"/>
      <c r="J28" s="27">
        <f t="shared" si="0"/>
        <v>0</v>
      </c>
      <c r="K28" s="27">
        <f t="shared" si="1"/>
        <v>0</v>
      </c>
      <c r="L28" s="27">
        <f t="shared" si="2"/>
        <v>0</v>
      </c>
      <c r="M28" s="29">
        <f t="shared" si="3"/>
        <v>0</v>
      </c>
    </row>
    <row r="29" spans="2:13" ht="27.6" x14ac:dyDescent="0.3">
      <c r="B29" s="22">
        <v>18</v>
      </c>
      <c r="C29" s="23" t="s">
        <v>87</v>
      </c>
      <c r="D29" s="24" t="s">
        <v>40</v>
      </c>
      <c r="E29" s="25" t="s">
        <v>88</v>
      </c>
      <c r="F29" s="24" t="s">
        <v>66</v>
      </c>
      <c r="G29" s="27">
        <v>63.12</v>
      </c>
      <c r="H29" s="28"/>
      <c r="I29" s="28"/>
      <c r="J29" s="27">
        <f t="shared" si="0"/>
        <v>0</v>
      </c>
      <c r="K29" s="27">
        <f t="shared" si="1"/>
        <v>0</v>
      </c>
      <c r="L29" s="27">
        <f t="shared" si="2"/>
        <v>0</v>
      </c>
      <c r="M29" s="29">
        <f t="shared" si="3"/>
        <v>0</v>
      </c>
    </row>
    <row r="30" spans="2:13" ht="15" x14ac:dyDescent="0.3">
      <c r="B30" s="22">
        <v>19</v>
      </c>
      <c r="C30" s="23" t="s">
        <v>89</v>
      </c>
      <c r="D30" s="24" t="s">
        <v>40</v>
      </c>
      <c r="E30" s="25" t="s">
        <v>90</v>
      </c>
      <c r="F30" s="24" t="s">
        <v>66</v>
      </c>
      <c r="G30" s="27">
        <v>64.38</v>
      </c>
      <c r="H30" s="28"/>
      <c r="I30" s="28"/>
      <c r="J30" s="27">
        <f t="shared" si="0"/>
        <v>0</v>
      </c>
      <c r="K30" s="27">
        <f t="shared" si="1"/>
        <v>0</v>
      </c>
      <c r="L30" s="27">
        <f t="shared" si="2"/>
        <v>0</v>
      </c>
      <c r="M30" s="29">
        <f t="shared" si="3"/>
        <v>0</v>
      </c>
    </row>
    <row r="31" spans="2:13" ht="15" x14ac:dyDescent="0.3">
      <c r="B31" s="22">
        <v>20</v>
      </c>
      <c r="C31" s="23" t="s">
        <v>91</v>
      </c>
      <c r="D31" s="24" t="s">
        <v>40</v>
      </c>
      <c r="E31" s="25" t="s">
        <v>92</v>
      </c>
      <c r="F31" s="24" t="s">
        <v>66</v>
      </c>
      <c r="G31" s="27">
        <v>63.12</v>
      </c>
      <c r="H31" s="28"/>
      <c r="I31" s="28"/>
      <c r="J31" s="27">
        <f t="shared" si="0"/>
        <v>0</v>
      </c>
      <c r="K31" s="27">
        <f t="shared" si="1"/>
        <v>0</v>
      </c>
      <c r="L31" s="27">
        <f t="shared" si="2"/>
        <v>0</v>
      </c>
      <c r="M31" s="29">
        <f t="shared" si="3"/>
        <v>0</v>
      </c>
    </row>
    <row r="32" spans="2:13" ht="27.6" x14ac:dyDescent="0.3">
      <c r="B32" s="22">
        <v>21</v>
      </c>
      <c r="C32" s="23" t="s">
        <v>93</v>
      </c>
      <c r="D32" s="24" t="s">
        <v>40</v>
      </c>
      <c r="E32" s="25" t="s">
        <v>94</v>
      </c>
      <c r="F32" s="24" t="s">
        <v>66</v>
      </c>
      <c r="G32" s="27">
        <v>90.24</v>
      </c>
      <c r="H32" s="28"/>
      <c r="I32" s="28"/>
      <c r="J32" s="27">
        <f t="shared" si="0"/>
        <v>0</v>
      </c>
      <c r="K32" s="27">
        <f t="shared" si="1"/>
        <v>0</v>
      </c>
      <c r="L32" s="27">
        <f t="shared" si="2"/>
        <v>0</v>
      </c>
      <c r="M32" s="29">
        <f t="shared" si="3"/>
        <v>0</v>
      </c>
    </row>
    <row r="33" spans="2:13" ht="15" x14ac:dyDescent="0.3">
      <c r="B33" s="22">
        <v>22</v>
      </c>
      <c r="C33" s="23" t="s">
        <v>95</v>
      </c>
      <c r="D33" s="24" t="s">
        <v>40</v>
      </c>
      <c r="E33" s="25" t="s">
        <v>96</v>
      </c>
      <c r="F33" s="24" t="s">
        <v>66</v>
      </c>
      <c r="G33" s="27">
        <v>71.94</v>
      </c>
      <c r="H33" s="28"/>
      <c r="I33" s="28"/>
      <c r="J33" s="27">
        <f t="shared" si="0"/>
        <v>0</v>
      </c>
      <c r="K33" s="27">
        <f t="shared" si="1"/>
        <v>0</v>
      </c>
      <c r="L33" s="27">
        <f t="shared" si="2"/>
        <v>0</v>
      </c>
      <c r="M33" s="29">
        <f t="shared" si="3"/>
        <v>0</v>
      </c>
    </row>
    <row r="34" spans="2:13" x14ac:dyDescent="0.3">
      <c r="B34" s="22">
        <v>23</v>
      </c>
      <c r="C34" s="23" t="s">
        <v>97</v>
      </c>
      <c r="D34" s="24" t="s">
        <v>40</v>
      </c>
      <c r="E34" s="25" t="s">
        <v>98</v>
      </c>
      <c r="F34" s="24" t="s">
        <v>99</v>
      </c>
      <c r="G34" s="27">
        <v>9</v>
      </c>
      <c r="H34" s="28"/>
      <c r="I34" s="28"/>
      <c r="J34" s="27">
        <f t="shared" si="0"/>
        <v>0</v>
      </c>
      <c r="K34" s="27">
        <f t="shared" si="1"/>
        <v>0</v>
      </c>
      <c r="L34" s="27">
        <f t="shared" si="2"/>
        <v>0</v>
      </c>
      <c r="M34" s="29">
        <f t="shared" si="3"/>
        <v>0</v>
      </c>
    </row>
    <row r="35" spans="2:13" ht="27.6" x14ac:dyDescent="0.3">
      <c r="B35" s="22">
        <v>24</v>
      </c>
      <c r="C35" s="23" t="s">
        <v>100</v>
      </c>
      <c r="D35" s="24" t="s">
        <v>40</v>
      </c>
      <c r="E35" s="25" t="s">
        <v>101</v>
      </c>
      <c r="F35" s="24" t="s">
        <v>58</v>
      </c>
      <c r="G35" s="27">
        <v>1.42</v>
      </c>
      <c r="H35" s="28"/>
      <c r="I35" s="28"/>
      <c r="J35" s="27">
        <f t="shared" si="0"/>
        <v>0</v>
      </c>
      <c r="K35" s="27">
        <f t="shared" si="1"/>
        <v>0</v>
      </c>
      <c r="L35" s="27">
        <f t="shared" si="2"/>
        <v>0</v>
      </c>
      <c r="M35" s="29">
        <f t="shared" si="3"/>
        <v>0</v>
      </c>
    </row>
    <row r="36" spans="2:13" ht="27.6" x14ac:dyDescent="0.3">
      <c r="B36" s="22">
        <v>25</v>
      </c>
      <c r="C36" s="23" t="s">
        <v>102</v>
      </c>
      <c r="D36" s="24" t="s">
        <v>40</v>
      </c>
      <c r="E36" s="25" t="s">
        <v>103</v>
      </c>
      <c r="F36" s="24" t="s">
        <v>58</v>
      </c>
      <c r="G36" s="27">
        <v>1.42</v>
      </c>
      <c r="H36" s="28"/>
      <c r="I36" s="28"/>
      <c r="J36" s="27">
        <f t="shared" si="0"/>
        <v>0</v>
      </c>
      <c r="K36" s="27">
        <f t="shared" si="1"/>
        <v>0</v>
      </c>
      <c r="L36" s="27">
        <f t="shared" si="2"/>
        <v>0</v>
      </c>
      <c r="M36" s="29">
        <f t="shared" si="3"/>
        <v>0</v>
      </c>
    </row>
    <row r="37" spans="2:13" x14ac:dyDescent="0.3">
      <c r="B37" s="22">
        <v>26</v>
      </c>
      <c r="C37" s="23" t="s">
        <v>104</v>
      </c>
      <c r="D37" s="24" t="s">
        <v>40</v>
      </c>
      <c r="E37" s="25" t="s">
        <v>105</v>
      </c>
      <c r="F37" s="24" t="s">
        <v>61</v>
      </c>
      <c r="G37" s="27">
        <v>0.06</v>
      </c>
      <c r="H37" s="28"/>
      <c r="I37" s="28"/>
      <c r="J37" s="27">
        <f t="shared" si="0"/>
        <v>0</v>
      </c>
      <c r="K37" s="27">
        <f t="shared" si="1"/>
        <v>0</v>
      </c>
      <c r="L37" s="27">
        <f t="shared" si="2"/>
        <v>0</v>
      </c>
      <c r="M37" s="29">
        <f t="shared" si="3"/>
        <v>0</v>
      </c>
    </row>
    <row r="38" spans="2:13" ht="27.6" x14ac:dyDescent="0.3">
      <c r="B38" s="22">
        <v>27</v>
      </c>
      <c r="C38" s="23" t="s">
        <v>106</v>
      </c>
      <c r="D38" s="24" t="s">
        <v>40</v>
      </c>
      <c r="E38" s="25" t="s">
        <v>107</v>
      </c>
      <c r="F38" s="24" t="s">
        <v>108</v>
      </c>
      <c r="G38" s="27">
        <v>15.18</v>
      </c>
      <c r="H38" s="28"/>
      <c r="I38" s="28"/>
      <c r="J38" s="27">
        <f t="shared" si="0"/>
        <v>0</v>
      </c>
      <c r="K38" s="27">
        <f t="shared" si="1"/>
        <v>0</v>
      </c>
      <c r="L38" s="27">
        <f t="shared" si="2"/>
        <v>0</v>
      </c>
      <c r="M38" s="29">
        <f t="shared" si="3"/>
        <v>0</v>
      </c>
    </row>
    <row r="39" spans="2:13" x14ac:dyDescent="0.3">
      <c r="B39" s="42"/>
      <c r="C39" s="18" t="s">
        <v>109</v>
      </c>
      <c r="D39" s="43"/>
      <c r="E39" s="19" t="s">
        <v>110</v>
      </c>
      <c r="F39" s="19"/>
      <c r="G39" s="19"/>
      <c r="H39" s="19"/>
      <c r="I39" s="19"/>
      <c r="J39" s="20">
        <f>SUBTOTAL(9,J40:J56)</f>
        <v>0</v>
      </c>
      <c r="K39" s="20">
        <f>SUBTOTAL(9,K40:K56)</f>
        <v>0</v>
      </c>
      <c r="L39" s="20">
        <f>SUBTOTAL(9,L40:L56)</f>
        <v>0</v>
      </c>
      <c r="M39" s="21">
        <f>SUBTOTAL(9,M40:M56)</f>
        <v>0</v>
      </c>
    </row>
    <row r="40" spans="2:13" ht="27.6" x14ac:dyDescent="0.3">
      <c r="B40" s="22">
        <v>28</v>
      </c>
      <c r="C40" s="23" t="s">
        <v>111</v>
      </c>
      <c r="D40" s="24" t="s">
        <v>40</v>
      </c>
      <c r="E40" s="25" t="s">
        <v>112</v>
      </c>
      <c r="F40" s="24" t="s">
        <v>66</v>
      </c>
      <c r="G40" s="27">
        <v>902.4</v>
      </c>
      <c r="H40" s="28"/>
      <c r="I40" s="28"/>
      <c r="J40" s="27">
        <f t="shared" ref="J40:J43" si="4">G40*H40</f>
        <v>0</v>
      </c>
      <c r="K40" s="27">
        <f t="shared" ref="K40:K43" si="5">G40*I40</f>
        <v>0</v>
      </c>
      <c r="L40" s="27">
        <f t="shared" ref="L40:L43" si="6">J40+K40</f>
        <v>0</v>
      </c>
      <c r="M40" s="29">
        <f t="shared" ref="M40:M43" si="7">L40*1.21</f>
        <v>0</v>
      </c>
    </row>
    <row r="41" spans="2:13" ht="27.6" x14ac:dyDescent="0.3">
      <c r="B41" s="22">
        <v>29</v>
      </c>
      <c r="C41" s="23" t="s">
        <v>113</v>
      </c>
      <c r="D41" s="24" t="s">
        <v>40</v>
      </c>
      <c r="E41" s="25" t="s">
        <v>114</v>
      </c>
      <c r="F41" s="24" t="s">
        <v>66</v>
      </c>
      <c r="G41" s="27">
        <v>54144</v>
      </c>
      <c r="H41" s="28"/>
      <c r="I41" s="28"/>
      <c r="J41" s="27">
        <f t="shared" si="4"/>
        <v>0</v>
      </c>
      <c r="K41" s="27">
        <f t="shared" si="5"/>
        <v>0</v>
      </c>
      <c r="L41" s="27">
        <f t="shared" si="6"/>
        <v>0</v>
      </c>
      <c r="M41" s="29">
        <f t="shared" si="7"/>
        <v>0</v>
      </c>
    </row>
    <row r="42" spans="2:13" ht="27.6" x14ac:dyDescent="0.3">
      <c r="B42" s="22">
        <v>30</v>
      </c>
      <c r="C42" s="23" t="s">
        <v>115</v>
      </c>
      <c r="D42" s="24" t="s">
        <v>40</v>
      </c>
      <c r="E42" s="25" t="s">
        <v>116</v>
      </c>
      <c r="F42" s="24" t="s">
        <v>66</v>
      </c>
      <c r="G42" s="27">
        <v>902.4</v>
      </c>
      <c r="H42" s="28"/>
      <c r="I42" s="28"/>
      <c r="J42" s="27">
        <f t="shared" si="4"/>
        <v>0</v>
      </c>
      <c r="K42" s="27">
        <f t="shared" si="5"/>
        <v>0</v>
      </c>
      <c r="L42" s="27">
        <f t="shared" si="6"/>
        <v>0</v>
      </c>
      <c r="M42" s="29">
        <f t="shared" si="7"/>
        <v>0</v>
      </c>
    </row>
    <row r="43" spans="2:13" ht="15" x14ac:dyDescent="0.3">
      <c r="B43" s="22">
        <v>31</v>
      </c>
      <c r="C43" s="23" t="s">
        <v>117</v>
      </c>
      <c r="D43" s="24" t="s">
        <v>40</v>
      </c>
      <c r="E43" s="25" t="s">
        <v>118</v>
      </c>
      <c r="F43" s="24" t="s">
        <v>66</v>
      </c>
      <c r="G43" s="27">
        <v>902.4</v>
      </c>
      <c r="H43" s="28"/>
      <c r="I43" s="28"/>
      <c r="J43" s="27">
        <f t="shared" si="4"/>
        <v>0</v>
      </c>
      <c r="K43" s="27">
        <f t="shared" si="5"/>
        <v>0</v>
      </c>
      <c r="L43" s="27">
        <f t="shared" si="6"/>
        <v>0</v>
      </c>
      <c r="M43" s="29">
        <f t="shared" si="7"/>
        <v>0</v>
      </c>
    </row>
    <row r="44" spans="2:13" ht="15" x14ac:dyDescent="0.3">
      <c r="B44" s="22">
        <v>32</v>
      </c>
      <c r="C44" s="23" t="s">
        <v>119</v>
      </c>
      <c r="D44" s="24" t="s">
        <v>40</v>
      </c>
      <c r="E44" s="25" t="s">
        <v>120</v>
      </c>
      <c r="F44" s="24" t="s">
        <v>66</v>
      </c>
      <c r="G44" s="27">
        <v>54144</v>
      </c>
      <c r="H44" s="28"/>
      <c r="I44" s="28"/>
      <c r="J44" s="27">
        <f>G44*H44</f>
        <v>0</v>
      </c>
      <c r="K44" s="27">
        <f>G44*I44</f>
        <v>0</v>
      </c>
      <c r="L44" s="27">
        <f>J44+K44</f>
        <v>0</v>
      </c>
      <c r="M44" s="29">
        <f>L44*1.21</f>
        <v>0</v>
      </c>
    </row>
    <row r="45" spans="2:13" ht="15" x14ac:dyDescent="0.3">
      <c r="B45" s="22">
        <v>33</v>
      </c>
      <c r="C45" s="23" t="s">
        <v>121</v>
      </c>
      <c r="D45" s="24" t="s">
        <v>40</v>
      </c>
      <c r="E45" s="25" t="s">
        <v>122</v>
      </c>
      <c r="F45" s="24" t="s">
        <v>66</v>
      </c>
      <c r="G45" s="27">
        <v>902.4</v>
      </c>
      <c r="H45" s="28"/>
      <c r="I45" s="28"/>
      <c r="J45" s="27">
        <f>G45*H45</f>
        <v>0</v>
      </c>
      <c r="K45" s="27">
        <f>G45*I45</f>
        <v>0</v>
      </c>
      <c r="L45" s="27">
        <f>J45+K45</f>
        <v>0</v>
      </c>
      <c r="M45" s="29">
        <f>L45*1.21</f>
        <v>0</v>
      </c>
    </row>
    <row r="46" spans="2:13" ht="15" x14ac:dyDescent="0.3">
      <c r="B46" s="22">
        <v>34</v>
      </c>
      <c r="C46" s="23" t="s">
        <v>123</v>
      </c>
      <c r="D46" s="24" t="s">
        <v>40</v>
      </c>
      <c r="E46" s="25" t="s">
        <v>124</v>
      </c>
      <c r="F46" s="24" t="s">
        <v>66</v>
      </c>
      <c r="G46" s="27">
        <v>385.96</v>
      </c>
      <c r="H46" s="28"/>
      <c r="I46" s="28"/>
      <c r="J46" s="27">
        <f t="shared" ref="J46:J56" si="8">G46*H46</f>
        <v>0</v>
      </c>
      <c r="K46" s="27">
        <f t="shared" ref="K46:K56" si="9">G46*I46</f>
        <v>0</v>
      </c>
      <c r="L46" s="27">
        <f t="shared" ref="L46:L56" si="10">J46+K46</f>
        <v>0</v>
      </c>
      <c r="M46" s="29">
        <f t="shared" ref="M46:M56" si="11">L46*1.21</f>
        <v>0</v>
      </c>
    </row>
    <row r="47" spans="2:13" ht="15" x14ac:dyDescent="0.3">
      <c r="B47" s="22">
        <v>35</v>
      </c>
      <c r="C47" s="23" t="s">
        <v>125</v>
      </c>
      <c r="D47" s="24" t="s">
        <v>40</v>
      </c>
      <c r="E47" s="25" t="s">
        <v>126</v>
      </c>
      <c r="F47" s="24" t="s">
        <v>66</v>
      </c>
      <c r="G47" s="27">
        <v>33.57</v>
      </c>
      <c r="H47" s="28"/>
      <c r="I47" s="28"/>
      <c r="J47" s="27">
        <f t="shared" si="8"/>
        <v>0</v>
      </c>
      <c r="K47" s="27">
        <f t="shared" si="9"/>
        <v>0</v>
      </c>
      <c r="L47" s="27">
        <f t="shared" si="10"/>
        <v>0</v>
      </c>
      <c r="M47" s="29">
        <f t="shared" si="11"/>
        <v>0</v>
      </c>
    </row>
    <row r="48" spans="2:13" ht="15" x14ac:dyDescent="0.3">
      <c r="B48" s="22">
        <v>36</v>
      </c>
      <c r="C48" s="23" t="s">
        <v>127</v>
      </c>
      <c r="D48" s="24" t="s">
        <v>40</v>
      </c>
      <c r="E48" s="25" t="s">
        <v>128</v>
      </c>
      <c r="F48" s="24" t="s">
        <v>66</v>
      </c>
      <c r="G48" s="27">
        <v>255.47</v>
      </c>
      <c r="H48" s="28"/>
      <c r="I48" s="28"/>
      <c r="J48" s="27">
        <f t="shared" si="8"/>
        <v>0</v>
      </c>
      <c r="K48" s="27">
        <f t="shared" si="9"/>
        <v>0</v>
      </c>
      <c r="L48" s="27">
        <f t="shared" si="10"/>
        <v>0</v>
      </c>
      <c r="M48" s="29">
        <f t="shared" si="11"/>
        <v>0</v>
      </c>
    </row>
    <row r="49" spans="2:13" ht="27.6" x14ac:dyDescent="0.3">
      <c r="B49" s="22">
        <v>37</v>
      </c>
      <c r="C49" s="23" t="s">
        <v>129</v>
      </c>
      <c r="D49" s="24" t="s">
        <v>40</v>
      </c>
      <c r="E49" s="25" t="s">
        <v>130</v>
      </c>
      <c r="F49" s="24" t="s">
        <v>66</v>
      </c>
      <c r="G49" s="27">
        <v>63.12</v>
      </c>
      <c r="H49" s="28"/>
      <c r="I49" s="28"/>
      <c r="J49" s="27">
        <f t="shared" si="8"/>
        <v>0</v>
      </c>
      <c r="K49" s="27">
        <f t="shared" si="9"/>
        <v>0</v>
      </c>
      <c r="L49" s="27">
        <f t="shared" si="10"/>
        <v>0</v>
      </c>
      <c r="M49" s="29">
        <f t="shared" si="11"/>
        <v>0</v>
      </c>
    </row>
    <row r="50" spans="2:13" ht="15" x14ac:dyDescent="0.3">
      <c r="B50" s="22">
        <v>38</v>
      </c>
      <c r="C50" s="23" t="s">
        <v>131</v>
      </c>
      <c r="D50" s="24" t="s">
        <v>40</v>
      </c>
      <c r="E50" s="25" t="s">
        <v>132</v>
      </c>
      <c r="F50" s="24" t="s">
        <v>66</v>
      </c>
      <c r="G50" s="27">
        <v>36.4</v>
      </c>
      <c r="H50" s="28"/>
      <c r="I50" s="28"/>
      <c r="J50" s="27">
        <f t="shared" si="8"/>
        <v>0</v>
      </c>
      <c r="K50" s="27">
        <f t="shared" si="9"/>
        <v>0</v>
      </c>
      <c r="L50" s="27">
        <f t="shared" si="10"/>
        <v>0</v>
      </c>
      <c r="M50" s="29">
        <f t="shared" si="11"/>
        <v>0</v>
      </c>
    </row>
    <row r="51" spans="2:13" ht="15" x14ac:dyDescent="0.3">
      <c r="B51" s="22">
        <v>39</v>
      </c>
      <c r="C51" s="23" t="s">
        <v>133</v>
      </c>
      <c r="D51" s="24" t="s">
        <v>40</v>
      </c>
      <c r="E51" s="25" t="s">
        <v>134</v>
      </c>
      <c r="F51" s="24" t="s">
        <v>66</v>
      </c>
      <c r="G51" s="27">
        <v>3</v>
      </c>
      <c r="H51" s="28"/>
      <c r="I51" s="28"/>
      <c r="J51" s="27">
        <f t="shared" si="8"/>
        <v>0</v>
      </c>
      <c r="K51" s="27">
        <f t="shared" si="9"/>
        <v>0</v>
      </c>
      <c r="L51" s="27">
        <f t="shared" si="10"/>
        <v>0</v>
      </c>
      <c r="M51" s="29">
        <f t="shared" si="11"/>
        <v>0</v>
      </c>
    </row>
    <row r="52" spans="2:13" ht="27.6" customHeight="1" x14ac:dyDescent="0.3">
      <c r="B52" s="22">
        <v>40</v>
      </c>
      <c r="C52" s="23" t="s">
        <v>135</v>
      </c>
      <c r="D52" s="24" t="s">
        <v>40</v>
      </c>
      <c r="E52" s="25" t="s">
        <v>136</v>
      </c>
      <c r="F52" s="24" t="s">
        <v>66</v>
      </c>
      <c r="G52" s="27">
        <v>22.8</v>
      </c>
      <c r="H52" s="28"/>
      <c r="I52" s="28"/>
      <c r="J52" s="27">
        <f t="shared" si="8"/>
        <v>0</v>
      </c>
      <c r="K52" s="27">
        <f t="shared" si="9"/>
        <v>0</v>
      </c>
      <c r="L52" s="27">
        <f t="shared" si="10"/>
        <v>0</v>
      </c>
      <c r="M52" s="29">
        <f t="shared" si="11"/>
        <v>0</v>
      </c>
    </row>
    <row r="53" spans="2:13" ht="27.6" customHeight="1" x14ac:dyDescent="0.3">
      <c r="B53" s="22">
        <v>41</v>
      </c>
      <c r="C53" s="23" t="s">
        <v>137</v>
      </c>
      <c r="D53" s="24" t="s">
        <v>40</v>
      </c>
      <c r="E53" s="25" t="s">
        <v>138</v>
      </c>
      <c r="F53" s="24" t="s">
        <v>99</v>
      </c>
      <c r="G53" s="27">
        <v>13</v>
      </c>
      <c r="H53" s="28"/>
      <c r="I53" s="28"/>
      <c r="J53" s="27">
        <f t="shared" si="8"/>
        <v>0</v>
      </c>
      <c r="K53" s="27">
        <f t="shared" si="9"/>
        <v>0</v>
      </c>
      <c r="L53" s="27">
        <f t="shared" si="10"/>
        <v>0</v>
      </c>
      <c r="M53" s="29">
        <f t="shared" si="11"/>
        <v>0</v>
      </c>
    </row>
    <row r="54" spans="2:13" ht="27.6" customHeight="1" x14ac:dyDescent="0.3">
      <c r="B54" s="22">
        <v>42</v>
      </c>
      <c r="C54" s="23" t="s">
        <v>139</v>
      </c>
      <c r="D54" s="24" t="s">
        <v>40</v>
      </c>
      <c r="E54" s="25" t="s">
        <v>140</v>
      </c>
      <c r="F54" s="24" t="s">
        <v>99</v>
      </c>
      <c r="G54" s="27">
        <v>44</v>
      </c>
      <c r="H54" s="28"/>
      <c r="I54" s="28"/>
      <c r="J54" s="27">
        <f t="shared" si="8"/>
        <v>0</v>
      </c>
      <c r="K54" s="27">
        <f t="shared" si="9"/>
        <v>0</v>
      </c>
      <c r="L54" s="27">
        <f t="shared" si="10"/>
        <v>0</v>
      </c>
      <c r="M54" s="29">
        <f t="shared" si="11"/>
        <v>0</v>
      </c>
    </row>
    <row r="55" spans="2:13" ht="27.6" customHeight="1" x14ac:dyDescent="0.3">
      <c r="B55" s="22">
        <v>43</v>
      </c>
      <c r="C55" s="23" t="s">
        <v>141</v>
      </c>
      <c r="D55" s="24" t="s">
        <v>40</v>
      </c>
      <c r="E55" s="25" t="s">
        <v>142</v>
      </c>
      <c r="F55" s="24" t="s">
        <v>66</v>
      </c>
      <c r="G55" s="27">
        <v>334.45</v>
      </c>
      <c r="H55" s="28"/>
      <c r="I55" s="28"/>
      <c r="J55" s="27">
        <f t="shared" si="8"/>
        <v>0</v>
      </c>
      <c r="K55" s="27">
        <f t="shared" si="9"/>
        <v>0</v>
      </c>
      <c r="L55" s="27">
        <f t="shared" si="10"/>
        <v>0</v>
      </c>
      <c r="M55" s="29">
        <f t="shared" si="11"/>
        <v>0</v>
      </c>
    </row>
    <row r="56" spans="2:13" ht="27.6" x14ac:dyDescent="0.3">
      <c r="B56" s="22">
        <v>44</v>
      </c>
      <c r="C56" s="23" t="s">
        <v>143</v>
      </c>
      <c r="D56" s="24" t="s">
        <v>40</v>
      </c>
      <c r="E56" s="25" t="s">
        <v>144</v>
      </c>
      <c r="F56" s="24" t="s">
        <v>66</v>
      </c>
      <c r="G56" s="27">
        <v>369.67</v>
      </c>
      <c r="H56" s="28"/>
      <c r="I56" s="28"/>
      <c r="J56" s="27">
        <f t="shared" si="8"/>
        <v>0</v>
      </c>
      <c r="K56" s="27">
        <f t="shared" si="9"/>
        <v>0</v>
      </c>
      <c r="L56" s="27">
        <f t="shared" si="10"/>
        <v>0</v>
      </c>
      <c r="M56" s="29">
        <f t="shared" si="11"/>
        <v>0</v>
      </c>
    </row>
    <row r="57" spans="2:13" ht="18" customHeight="1" x14ac:dyDescent="0.3">
      <c r="B57" s="42"/>
      <c r="C57" s="18" t="s">
        <v>145</v>
      </c>
      <c r="D57" s="43"/>
      <c r="E57" s="19" t="s">
        <v>146</v>
      </c>
      <c r="F57" s="19"/>
      <c r="G57" s="19"/>
      <c r="H57" s="19"/>
      <c r="I57" s="19"/>
      <c r="J57" s="20">
        <f>SUBTOTAL(9,J58:J65)</f>
        <v>0</v>
      </c>
      <c r="K57" s="20">
        <f>SUBTOTAL(9,K58:K65)</f>
        <v>0</v>
      </c>
      <c r="L57" s="20">
        <f>SUBTOTAL(9,L58:L65)</f>
        <v>0</v>
      </c>
      <c r="M57" s="21">
        <f>SUBTOTAL(9,M58:M65)</f>
        <v>0</v>
      </c>
    </row>
    <row r="58" spans="2:13" ht="27.6" x14ac:dyDescent="0.3">
      <c r="B58" s="22">
        <v>45</v>
      </c>
      <c r="C58" s="23" t="s">
        <v>147</v>
      </c>
      <c r="D58" s="24" t="s">
        <v>40</v>
      </c>
      <c r="E58" s="25" t="s">
        <v>148</v>
      </c>
      <c r="F58" s="24" t="s">
        <v>61</v>
      </c>
      <c r="G58" s="27">
        <v>133.69999999999999</v>
      </c>
      <c r="H58" s="28"/>
      <c r="I58" s="28"/>
      <c r="J58" s="27">
        <f>G58*H58</f>
        <v>0</v>
      </c>
      <c r="K58" s="27">
        <f>G58*I58</f>
        <v>0</v>
      </c>
      <c r="L58" s="27">
        <f>J58+K58</f>
        <v>0</v>
      </c>
      <c r="M58" s="29">
        <f>L58*1.21</f>
        <v>0</v>
      </c>
    </row>
    <row r="59" spans="2:13" ht="27.6" x14ac:dyDescent="0.3">
      <c r="B59" s="22">
        <v>46</v>
      </c>
      <c r="C59" s="23" t="s">
        <v>149</v>
      </c>
      <c r="D59" s="24" t="s">
        <v>40</v>
      </c>
      <c r="E59" s="25" t="s">
        <v>150</v>
      </c>
      <c r="F59" s="24" t="s">
        <v>61</v>
      </c>
      <c r="G59" s="27">
        <v>133.69999999999999</v>
      </c>
      <c r="H59" s="28"/>
      <c r="I59" s="28"/>
      <c r="J59" s="27">
        <f>G59*H59</f>
        <v>0</v>
      </c>
      <c r="K59" s="27">
        <f>G59*I59</f>
        <v>0</v>
      </c>
      <c r="L59" s="27">
        <f>J59+K59</f>
        <v>0</v>
      </c>
      <c r="M59" s="29">
        <f>L59*1.21</f>
        <v>0</v>
      </c>
    </row>
    <row r="60" spans="2:13" ht="27.6" x14ac:dyDescent="0.3">
      <c r="B60" s="22">
        <v>47</v>
      </c>
      <c r="C60" s="23" t="s">
        <v>151</v>
      </c>
      <c r="D60" s="24" t="s">
        <v>40</v>
      </c>
      <c r="E60" s="25" t="s">
        <v>152</v>
      </c>
      <c r="F60" s="24" t="s">
        <v>61</v>
      </c>
      <c r="G60" s="27">
        <v>802.23</v>
      </c>
      <c r="H60" s="28"/>
      <c r="I60" s="28"/>
      <c r="J60" s="27">
        <f t="shared" ref="J60:J65" si="12">G60*H60</f>
        <v>0</v>
      </c>
      <c r="K60" s="27">
        <f t="shared" ref="K60:K65" si="13">G60*I60</f>
        <v>0</v>
      </c>
      <c r="L60" s="27">
        <f t="shared" ref="L60:L65" si="14">J60+K60</f>
        <v>0</v>
      </c>
      <c r="M60" s="29">
        <f t="shared" ref="M60:M65" si="15">L60*1.21</f>
        <v>0</v>
      </c>
    </row>
    <row r="61" spans="2:13" ht="27.6" x14ac:dyDescent="0.3">
      <c r="B61" s="22">
        <v>48</v>
      </c>
      <c r="C61" s="23" t="s">
        <v>153</v>
      </c>
      <c r="D61" s="24" t="s">
        <v>40</v>
      </c>
      <c r="E61" s="25" t="s">
        <v>154</v>
      </c>
      <c r="F61" s="24" t="s">
        <v>61</v>
      </c>
      <c r="G61" s="27">
        <v>0.33</v>
      </c>
      <c r="H61" s="28"/>
      <c r="I61" s="28"/>
      <c r="J61" s="27">
        <f t="shared" si="12"/>
        <v>0</v>
      </c>
      <c r="K61" s="27">
        <f t="shared" si="13"/>
        <v>0</v>
      </c>
      <c r="L61" s="27">
        <f t="shared" si="14"/>
        <v>0</v>
      </c>
      <c r="M61" s="29">
        <f t="shared" si="15"/>
        <v>0</v>
      </c>
    </row>
    <row r="62" spans="2:13" ht="27.6" x14ac:dyDescent="0.3">
      <c r="B62" s="22">
        <v>49</v>
      </c>
      <c r="C62" s="23" t="s">
        <v>155</v>
      </c>
      <c r="D62" s="24" t="s">
        <v>40</v>
      </c>
      <c r="E62" s="25" t="s">
        <v>156</v>
      </c>
      <c r="F62" s="24" t="s">
        <v>61</v>
      </c>
      <c r="G62" s="27">
        <v>98.62</v>
      </c>
      <c r="H62" s="28"/>
      <c r="I62" s="28"/>
      <c r="J62" s="27">
        <f t="shared" si="12"/>
        <v>0</v>
      </c>
      <c r="K62" s="27">
        <f t="shared" si="13"/>
        <v>0</v>
      </c>
      <c r="L62" s="27">
        <f t="shared" si="14"/>
        <v>0</v>
      </c>
      <c r="M62" s="29">
        <f t="shared" si="15"/>
        <v>0</v>
      </c>
    </row>
    <row r="63" spans="2:13" ht="27.6" x14ac:dyDescent="0.3">
      <c r="B63" s="22">
        <v>50</v>
      </c>
      <c r="C63" s="23" t="s">
        <v>157</v>
      </c>
      <c r="D63" s="24" t="s">
        <v>40</v>
      </c>
      <c r="E63" s="25" t="s">
        <v>158</v>
      </c>
      <c r="F63" s="24" t="s">
        <v>61</v>
      </c>
      <c r="G63" s="27">
        <v>4.5599999999999996</v>
      </c>
      <c r="H63" s="28"/>
      <c r="I63" s="28"/>
      <c r="J63" s="27">
        <f t="shared" si="12"/>
        <v>0</v>
      </c>
      <c r="K63" s="27">
        <f t="shared" si="13"/>
        <v>0</v>
      </c>
      <c r="L63" s="27">
        <f t="shared" si="14"/>
        <v>0</v>
      </c>
      <c r="M63" s="29">
        <f t="shared" si="15"/>
        <v>0</v>
      </c>
    </row>
    <row r="64" spans="2:13" ht="27.6" x14ac:dyDescent="0.3">
      <c r="B64" s="22">
        <v>51</v>
      </c>
      <c r="C64" s="23" t="s">
        <v>159</v>
      </c>
      <c r="D64" s="24" t="s">
        <v>40</v>
      </c>
      <c r="E64" s="25" t="s">
        <v>160</v>
      </c>
      <c r="F64" s="24" t="s">
        <v>61</v>
      </c>
      <c r="G64" s="27">
        <v>29.25</v>
      </c>
      <c r="H64" s="28"/>
      <c r="I64" s="28"/>
      <c r="J64" s="27">
        <f t="shared" si="12"/>
        <v>0</v>
      </c>
      <c r="K64" s="27">
        <f t="shared" si="13"/>
        <v>0</v>
      </c>
      <c r="L64" s="27">
        <f t="shared" si="14"/>
        <v>0</v>
      </c>
      <c r="M64" s="29">
        <f t="shared" si="15"/>
        <v>0</v>
      </c>
    </row>
    <row r="65" spans="2:13" ht="27.6" x14ac:dyDescent="0.3">
      <c r="B65" s="22">
        <v>52</v>
      </c>
      <c r="C65" s="23" t="s">
        <v>161</v>
      </c>
      <c r="D65" s="24" t="s">
        <v>40</v>
      </c>
      <c r="E65" s="25" t="s">
        <v>162</v>
      </c>
      <c r="F65" s="24" t="s">
        <v>61</v>
      </c>
      <c r="G65" s="27">
        <v>1.35</v>
      </c>
      <c r="H65" s="28"/>
      <c r="I65" s="28"/>
      <c r="J65" s="27">
        <f t="shared" si="12"/>
        <v>0</v>
      </c>
      <c r="K65" s="27">
        <f t="shared" si="13"/>
        <v>0</v>
      </c>
      <c r="L65" s="27">
        <f t="shared" si="14"/>
        <v>0</v>
      </c>
      <c r="M65" s="29">
        <f t="shared" si="15"/>
        <v>0</v>
      </c>
    </row>
    <row r="66" spans="2:13" ht="18" customHeight="1" x14ac:dyDescent="0.3">
      <c r="B66" s="42"/>
      <c r="C66" s="18" t="s">
        <v>163</v>
      </c>
      <c r="D66" s="43"/>
      <c r="E66" s="19" t="s">
        <v>164</v>
      </c>
      <c r="F66" s="19"/>
      <c r="G66" s="19"/>
      <c r="H66" s="19"/>
      <c r="I66" s="19"/>
      <c r="J66" s="20">
        <f>SUBTOTAL(9,J67)</f>
        <v>0</v>
      </c>
      <c r="K66" s="20">
        <f>SUBTOTAL(9,K67)</f>
        <v>0</v>
      </c>
      <c r="L66" s="20">
        <f>SUBTOTAL(9,L67)</f>
        <v>0</v>
      </c>
      <c r="M66" s="21">
        <f>SUBTOTAL(9,M67)</f>
        <v>0</v>
      </c>
    </row>
    <row r="67" spans="2:13" x14ac:dyDescent="0.3">
      <c r="B67" s="22">
        <v>53</v>
      </c>
      <c r="C67" s="23" t="s">
        <v>165</v>
      </c>
      <c r="D67" s="24" t="s">
        <v>40</v>
      </c>
      <c r="E67" s="25" t="s">
        <v>166</v>
      </c>
      <c r="F67" s="24" t="s">
        <v>61</v>
      </c>
      <c r="G67" s="27">
        <v>31.67</v>
      </c>
      <c r="H67" s="28"/>
      <c r="I67" s="28"/>
      <c r="J67" s="27">
        <f>G67*H67</f>
        <v>0</v>
      </c>
      <c r="K67" s="27">
        <f>G67*I67</f>
        <v>0</v>
      </c>
      <c r="L67" s="27">
        <f>J67+K67</f>
        <v>0</v>
      </c>
      <c r="M67" s="29">
        <f>L67*1.21</f>
        <v>0</v>
      </c>
    </row>
    <row r="68" spans="2:13" x14ac:dyDescent="0.3">
      <c r="B68" s="42"/>
      <c r="C68" s="18" t="s">
        <v>167</v>
      </c>
      <c r="D68" s="43"/>
      <c r="E68" s="19" t="s">
        <v>168</v>
      </c>
      <c r="F68" s="19"/>
      <c r="G68" s="19"/>
      <c r="H68" s="19"/>
      <c r="I68" s="19"/>
      <c r="J68" s="20">
        <f>SUBTOTAL(9,J69:J73)</f>
        <v>0</v>
      </c>
      <c r="K68" s="20">
        <f>SUBTOTAL(9,K69:K73)</f>
        <v>0</v>
      </c>
      <c r="L68" s="20">
        <f>SUBTOTAL(9,L69:L73)</f>
        <v>0</v>
      </c>
      <c r="M68" s="21">
        <f>SUBTOTAL(9,M69:M73)</f>
        <v>0</v>
      </c>
    </row>
    <row r="69" spans="2:13" ht="27.6" x14ac:dyDescent="0.3">
      <c r="B69" s="22">
        <v>54</v>
      </c>
      <c r="C69" s="23" t="s">
        <v>169</v>
      </c>
      <c r="D69" s="24" t="s">
        <v>40</v>
      </c>
      <c r="E69" s="25" t="s">
        <v>170</v>
      </c>
      <c r="F69" s="24" t="s">
        <v>66</v>
      </c>
      <c r="G69" s="27">
        <v>9.68</v>
      </c>
      <c r="H69" s="28"/>
      <c r="I69" s="28"/>
      <c r="J69" s="27">
        <f>G69*H69</f>
        <v>0</v>
      </c>
      <c r="K69" s="27">
        <f>G69*I69</f>
        <v>0</v>
      </c>
      <c r="L69" s="27">
        <f>J69+K69</f>
        <v>0</v>
      </c>
      <c r="M69" s="29">
        <f>L69*1.21</f>
        <v>0</v>
      </c>
    </row>
    <row r="70" spans="2:13" x14ac:dyDescent="0.3">
      <c r="B70" s="22">
        <v>55</v>
      </c>
      <c r="C70" s="23" t="s">
        <v>171</v>
      </c>
      <c r="D70" s="24" t="s">
        <v>40</v>
      </c>
      <c r="E70" s="25" t="s">
        <v>172</v>
      </c>
      <c r="F70" s="24" t="s">
        <v>61</v>
      </c>
      <c r="G70" s="27">
        <v>0.01</v>
      </c>
      <c r="H70" s="28"/>
      <c r="I70" s="28"/>
      <c r="J70" s="27">
        <f>G70*H70</f>
        <v>0</v>
      </c>
      <c r="K70" s="27">
        <f>G70*I70</f>
        <v>0</v>
      </c>
      <c r="L70" s="27">
        <f>J70+K70</f>
        <v>0</v>
      </c>
      <c r="M70" s="29">
        <f>L70*1.21</f>
        <v>0</v>
      </c>
    </row>
    <row r="71" spans="2:13" ht="15" x14ac:dyDescent="0.3">
      <c r="B71" s="22">
        <v>56</v>
      </c>
      <c r="C71" s="23" t="s">
        <v>173</v>
      </c>
      <c r="D71" s="24" t="s">
        <v>40</v>
      </c>
      <c r="E71" s="25" t="s">
        <v>174</v>
      </c>
      <c r="F71" s="24" t="s">
        <v>66</v>
      </c>
      <c r="G71" s="27">
        <v>9.68</v>
      </c>
      <c r="H71" s="28"/>
      <c r="I71" s="28"/>
      <c r="J71" s="27">
        <f t="shared" ref="J71:J97" si="16">G71*H71</f>
        <v>0</v>
      </c>
      <c r="K71" s="27">
        <f t="shared" ref="K71:K97" si="17">G71*I71</f>
        <v>0</v>
      </c>
      <c r="L71" s="27">
        <f t="shared" ref="L71:L97" si="18">J71+K71</f>
        <v>0</v>
      </c>
      <c r="M71" s="29">
        <f t="shared" ref="M71:M97" si="19">L71*1.21</f>
        <v>0</v>
      </c>
    </row>
    <row r="72" spans="2:13" ht="41.4" x14ac:dyDescent="0.3">
      <c r="B72" s="22">
        <v>57</v>
      </c>
      <c r="C72" s="23" t="s">
        <v>175</v>
      </c>
      <c r="D72" s="24" t="s">
        <v>40</v>
      </c>
      <c r="E72" s="25" t="s">
        <v>176</v>
      </c>
      <c r="F72" s="24" t="s">
        <v>66</v>
      </c>
      <c r="G72" s="27">
        <v>11.13</v>
      </c>
      <c r="H72" s="28"/>
      <c r="I72" s="28"/>
      <c r="J72" s="27">
        <f t="shared" si="16"/>
        <v>0</v>
      </c>
      <c r="K72" s="27">
        <f t="shared" si="17"/>
        <v>0</v>
      </c>
      <c r="L72" s="27">
        <f t="shared" si="18"/>
        <v>0</v>
      </c>
      <c r="M72" s="29">
        <f t="shared" si="19"/>
        <v>0</v>
      </c>
    </row>
    <row r="73" spans="2:13" ht="27.6" x14ac:dyDescent="0.3">
      <c r="B73" s="22">
        <v>58</v>
      </c>
      <c r="C73" s="23" t="s">
        <v>177</v>
      </c>
      <c r="D73" s="24" t="s">
        <v>40</v>
      </c>
      <c r="E73" s="25" t="s">
        <v>178</v>
      </c>
      <c r="F73" s="24" t="s">
        <v>61</v>
      </c>
      <c r="G73" s="27">
        <v>0.02</v>
      </c>
      <c r="H73" s="28"/>
      <c r="I73" s="28"/>
      <c r="J73" s="27">
        <f t="shared" si="16"/>
        <v>0</v>
      </c>
      <c r="K73" s="27">
        <f t="shared" si="17"/>
        <v>0</v>
      </c>
      <c r="L73" s="27">
        <f t="shared" si="18"/>
        <v>0</v>
      </c>
      <c r="M73" s="29">
        <f t="shared" si="19"/>
        <v>0</v>
      </c>
    </row>
    <row r="74" spans="2:13" x14ac:dyDescent="0.3">
      <c r="B74" s="42"/>
      <c r="C74" s="18" t="s">
        <v>179</v>
      </c>
      <c r="D74" s="43"/>
      <c r="E74" s="19" t="s">
        <v>180</v>
      </c>
      <c r="F74" s="19"/>
      <c r="G74" s="19"/>
      <c r="H74" s="19"/>
      <c r="I74" s="19"/>
      <c r="J74" s="20">
        <f>SUBTOTAL(9,J75:J97)</f>
        <v>0</v>
      </c>
      <c r="K74" s="20">
        <f>SUBTOTAL(9,K75:K97)</f>
        <v>0</v>
      </c>
      <c r="L74" s="20">
        <f>SUBTOTAL(9,L75:L97)</f>
        <v>0</v>
      </c>
      <c r="M74" s="21">
        <f>SUBTOTAL(9,M75:M97)</f>
        <v>0</v>
      </c>
    </row>
    <row r="75" spans="2:13" ht="15" x14ac:dyDescent="0.3">
      <c r="B75" s="22">
        <v>59</v>
      </c>
      <c r="C75" s="23" t="s">
        <v>181</v>
      </c>
      <c r="D75" s="24" t="s">
        <v>40</v>
      </c>
      <c r="E75" s="25" t="s">
        <v>182</v>
      </c>
      <c r="F75" s="24" t="s">
        <v>66</v>
      </c>
      <c r="G75" s="27">
        <v>427.96</v>
      </c>
      <c r="H75" s="28"/>
      <c r="I75" s="28"/>
      <c r="J75" s="27">
        <f>G75*H75</f>
        <v>0</v>
      </c>
      <c r="K75" s="27">
        <f>G75*I75</f>
        <v>0</v>
      </c>
      <c r="L75" s="27">
        <f>J75+K75</f>
        <v>0</v>
      </c>
      <c r="M75" s="29">
        <f>L75*1.21</f>
        <v>0</v>
      </c>
    </row>
    <row r="76" spans="2:13" ht="15" x14ac:dyDescent="0.3">
      <c r="B76" s="22">
        <v>60</v>
      </c>
      <c r="C76" s="23" t="s">
        <v>183</v>
      </c>
      <c r="D76" s="24" t="s">
        <v>40</v>
      </c>
      <c r="E76" s="25" t="s">
        <v>184</v>
      </c>
      <c r="F76" s="24" t="s">
        <v>66</v>
      </c>
      <c r="G76" s="27">
        <v>9</v>
      </c>
      <c r="H76" s="28"/>
      <c r="I76" s="28"/>
      <c r="J76" s="27">
        <f t="shared" si="16"/>
        <v>0</v>
      </c>
      <c r="K76" s="27">
        <f t="shared" si="17"/>
        <v>0</v>
      </c>
      <c r="L76" s="27">
        <f t="shared" si="18"/>
        <v>0</v>
      </c>
      <c r="M76" s="29">
        <f t="shared" si="19"/>
        <v>0</v>
      </c>
    </row>
    <row r="77" spans="2:13" ht="27.6" x14ac:dyDescent="0.3">
      <c r="B77" s="22">
        <v>61</v>
      </c>
      <c r="C77" s="23" t="s">
        <v>185</v>
      </c>
      <c r="D77" s="24" t="s">
        <v>40</v>
      </c>
      <c r="E77" s="25" t="s">
        <v>186</v>
      </c>
      <c r="F77" s="24" t="s">
        <v>187</v>
      </c>
      <c r="G77" s="27">
        <v>381.25</v>
      </c>
      <c r="H77" s="28"/>
      <c r="I77" s="28"/>
      <c r="J77" s="27">
        <f t="shared" si="16"/>
        <v>0</v>
      </c>
      <c r="K77" s="27">
        <f t="shared" si="17"/>
        <v>0</v>
      </c>
      <c r="L77" s="27">
        <f t="shared" si="18"/>
        <v>0</v>
      </c>
      <c r="M77" s="29">
        <f t="shared" si="19"/>
        <v>0</v>
      </c>
    </row>
    <row r="78" spans="2:13" x14ac:dyDescent="0.3">
      <c r="B78" s="22">
        <v>62</v>
      </c>
      <c r="C78" s="23" t="s">
        <v>188</v>
      </c>
      <c r="D78" s="24" t="s">
        <v>40</v>
      </c>
      <c r="E78" s="25" t="s">
        <v>172</v>
      </c>
      <c r="F78" s="24" t="s">
        <v>61</v>
      </c>
      <c r="G78" s="27">
        <v>0.12</v>
      </c>
      <c r="H78" s="28"/>
      <c r="I78" s="28"/>
      <c r="J78" s="27">
        <f t="shared" si="16"/>
        <v>0</v>
      </c>
      <c r="K78" s="27">
        <f t="shared" si="17"/>
        <v>0</v>
      </c>
      <c r="L78" s="27">
        <f t="shared" si="18"/>
        <v>0</v>
      </c>
      <c r="M78" s="29">
        <f t="shared" si="19"/>
        <v>0</v>
      </c>
    </row>
    <row r="79" spans="2:13" ht="27.6" x14ac:dyDescent="0.3">
      <c r="B79" s="22">
        <v>63</v>
      </c>
      <c r="C79" s="23" t="s">
        <v>189</v>
      </c>
      <c r="D79" s="24" t="s">
        <v>40</v>
      </c>
      <c r="E79" s="25" t="s">
        <v>190</v>
      </c>
      <c r="F79" s="24" t="s">
        <v>66</v>
      </c>
      <c r="G79" s="27">
        <v>427.96</v>
      </c>
      <c r="H79" s="28"/>
      <c r="I79" s="28"/>
      <c r="J79" s="27">
        <f t="shared" si="16"/>
        <v>0</v>
      </c>
      <c r="K79" s="27">
        <f t="shared" si="17"/>
        <v>0</v>
      </c>
      <c r="L79" s="27">
        <f t="shared" si="18"/>
        <v>0</v>
      </c>
      <c r="M79" s="29">
        <f t="shared" si="19"/>
        <v>0</v>
      </c>
    </row>
    <row r="80" spans="2:13" ht="27.6" x14ac:dyDescent="0.3">
      <c r="B80" s="22">
        <v>64</v>
      </c>
      <c r="C80" s="23" t="s">
        <v>191</v>
      </c>
      <c r="D80" s="24" t="s">
        <v>40</v>
      </c>
      <c r="E80" s="25" t="s">
        <v>192</v>
      </c>
      <c r="F80" s="24" t="s">
        <v>66</v>
      </c>
      <c r="G80" s="27">
        <v>492.15</v>
      </c>
      <c r="H80" s="28"/>
      <c r="I80" s="28"/>
      <c r="J80" s="27">
        <f t="shared" si="16"/>
        <v>0</v>
      </c>
      <c r="K80" s="27">
        <f t="shared" si="17"/>
        <v>0</v>
      </c>
      <c r="L80" s="27">
        <f t="shared" si="18"/>
        <v>0</v>
      </c>
      <c r="M80" s="29">
        <f t="shared" si="19"/>
        <v>0</v>
      </c>
    </row>
    <row r="81" spans="2:13" ht="27.6" x14ac:dyDescent="0.3">
      <c r="B81" s="22">
        <v>65</v>
      </c>
      <c r="C81" s="23" t="s">
        <v>193</v>
      </c>
      <c r="D81" s="24" t="s">
        <v>40</v>
      </c>
      <c r="E81" s="25" t="s">
        <v>194</v>
      </c>
      <c r="F81" s="24" t="s">
        <v>66</v>
      </c>
      <c r="G81" s="27">
        <v>381.25</v>
      </c>
      <c r="H81" s="28"/>
      <c r="I81" s="28"/>
      <c r="J81" s="27">
        <f t="shared" si="16"/>
        <v>0</v>
      </c>
      <c r="K81" s="27">
        <f t="shared" si="17"/>
        <v>0</v>
      </c>
      <c r="L81" s="27">
        <f t="shared" si="18"/>
        <v>0</v>
      </c>
      <c r="M81" s="29">
        <f t="shared" si="19"/>
        <v>0</v>
      </c>
    </row>
    <row r="82" spans="2:13" ht="41.4" x14ac:dyDescent="0.3">
      <c r="B82" s="22">
        <v>66</v>
      </c>
      <c r="C82" s="23" t="s">
        <v>195</v>
      </c>
      <c r="D82" s="24" t="s">
        <v>40</v>
      </c>
      <c r="E82" s="25" t="s">
        <v>176</v>
      </c>
      <c r="F82" s="24" t="s">
        <v>66</v>
      </c>
      <c r="G82" s="27">
        <v>438.44</v>
      </c>
      <c r="H82" s="28"/>
      <c r="I82" s="28"/>
      <c r="J82" s="27">
        <f t="shared" si="16"/>
        <v>0</v>
      </c>
      <c r="K82" s="27">
        <f t="shared" si="17"/>
        <v>0</v>
      </c>
      <c r="L82" s="27">
        <f t="shared" si="18"/>
        <v>0</v>
      </c>
      <c r="M82" s="29">
        <f t="shared" si="19"/>
        <v>0</v>
      </c>
    </row>
    <row r="83" spans="2:13" ht="27.6" x14ac:dyDescent="0.3">
      <c r="B83" s="22">
        <v>67</v>
      </c>
      <c r="C83" s="23" t="s">
        <v>196</v>
      </c>
      <c r="D83" s="24" t="s">
        <v>40</v>
      </c>
      <c r="E83" s="25" t="s">
        <v>197</v>
      </c>
      <c r="F83" s="24" t="s">
        <v>99</v>
      </c>
      <c r="G83" s="27">
        <v>32</v>
      </c>
      <c r="H83" s="28"/>
      <c r="I83" s="28"/>
      <c r="J83" s="27">
        <f t="shared" si="16"/>
        <v>0</v>
      </c>
      <c r="K83" s="27">
        <f t="shared" si="17"/>
        <v>0</v>
      </c>
      <c r="L83" s="27">
        <f t="shared" si="18"/>
        <v>0</v>
      </c>
      <c r="M83" s="29">
        <f t="shared" si="19"/>
        <v>0</v>
      </c>
    </row>
    <row r="84" spans="2:13" ht="27.6" x14ac:dyDescent="0.3">
      <c r="B84" s="22">
        <v>68</v>
      </c>
      <c r="C84" s="23" t="s">
        <v>198</v>
      </c>
      <c r="D84" s="24" t="s">
        <v>40</v>
      </c>
      <c r="E84" s="25" t="s">
        <v>199</v>
      </c>
      <c r="F84" s="24" t="s">
        <v>99</v>
      </c>
      <c r="G84" s="27">
        <v>32</v>
      </c>
      <c r="H84" s="28"/>
      <c r="I84" s="28"/>
      <c r="J84" s="27">
        <f t="shared" si="16"/>
        <v>0</v>
      </c>
      <c r="K84" s="27">
        <f t="shared" si="17"/>
        <v>0</v>
      </c>
      <c r="L84" s="27">
        <f t="shared" si="18"/>
        <v>0</v>
      </c>
      <c r="M84" s="29">
        <f t="shared" si="19"/>
        <v>0</v>
      </c>
    </row>
    <row r="85" spans="2:13" ht="27.6" x14ac:dyDescent="0.3">
      <c r="B85" s="22">
        <v>69</v>
      </c>
      <c r="C85" s="23" t="s">
        <v>200</v>
      </c>
      <c r="D85" s="24" t="s">
        <v>40</v>
      </c>
      <c r="E85" s="25" t="s">
        <v>201</v>
      </c>
      <c r="F85" s="24" t="s">
        <v>66</v>
      </c>
      <c r="G85" s="27">
        <v>381.25</v>
      </c>
      <c r="H85" s="28"/>
      <c r="I85" s="28"/>
      <c r="J85" s="27">
        <f t="shared" si="16"/>
        <v>0</v>
      </c>
      <c r="K85" s="27">
        <f t="shared" si="17"/>
        <v>0</v>
      </c>
      <c r="L85" s="27">
        <f t="shared" si="18"/>
        <v>0</v>
      </c>
      <c r="M85" s="29">
        <f t="shared" si="19"/>
        <v>0</v>
      </c>
    </row>
    <row r="86" spans="2:13" ht="15" x14ac:dyDescent="0.3">
      <c r="B86" s="22">
        <v>70</v>
      </c>
      <c r="C86" s="23" t="s">
        <v>202</v>
      </c>
      <c r="D86" s="24" t="s">
        <v>40</v>
      </c>
      <c r="E86" s="25" t="s">
        <v>203</v>
      </c>
      <c r="F86" s="24" t="s">
        <v>66</v>
      </c>
      <c r="G86" s="27">
        <v>438.44</v>
      </c>
      <c r="H86" s="28"/>
      <c r="I86" s="28"/>
      <c r="J86" s="27">
        <f t="shared" si="16"/>
        <v>0</v>
      </c>
      <c r="K86" s="27">
        <f t="shared" si="17"/>
        <v>0</v>
      </c>
      <c r="L86" s="27">
        <f t="shared" si="18"/>
        <v>0</v>
      </c>
      <c r="M86" s="29">
        <f t="shared" si="19"/>
        <v>0</v>
      </c>
    </row>
    <row r="87" spans="2:13" ht="15" x14ac:dyDescent="0.3">
      <c r="B87" s="22">
        <v>71</v>
      </c>
      <c r="C87" s="23" t="s">
        <v>204</v>
      </c>
      <c r="D87" s="24" t="s">
        <v>40</v>
      </c>
      <c r="E87" s="25" t="s">
        <v>205</v>
      </c>
      <c r="F87" s="24" t="s">
        <v>66</v>
      </c>
      <c r="G87" s="27">
        <v>381.25</v>
      </c>
      <c r="H87" s="28"/>
      <c r="I87" s="28"/>
      <c r="J87" s="27">
        <f t="shared" si="16"/>
        <v>0</v>
      </c>
      <c r="K87" s="27">
        <f t="shared" si="17"/>
        <v>0</v>
      </c>
      <c r="L87" s="27">
        <f t="shared" si="18"/>
        <v>0</v>
      </c>
      <c r="M87" s="29">
        <f t="shared" si="19"/>
        <v>0</v>
      </c>
    </row>
    <row r="88" spans="2:13" ht="15" x14ac:dyDescent="0.3">
      <c r="B88" s="22">
        <v>72</v>
      </c>
      <c r="C88" s="23" t="s">
        <v>206</v>
      </c>
      <c r="D88" s="24" t="s">
        <v>40</v>
      </c>
      <c r="E88" s="25" t="s">
        <v>207</v>
      </c>
      <c r="F88" s="24" t="s">
        <v>66</v>
      </c>
      <c r="G88" s="27">
        <v>438.44</v>
      </c>
      <c r="H88" s="28"/>
      <c r="I88" s="28"/>
      <c r="J88" s="27">
        <f t="shared" si="16"/>
        <v>0</v>
      </c>
      <c r="K88" s="27">
        <f t="shared" si="17"/>
        <v>0</v>
      </c>
      <c r="L88" s="27">
        <f t="shared" si="18"/>
        <v>0</v>
      </c>
      <c r="M88" s="29">
        <f t="shared" si="19"/>
        <v>0</v>
      </c>
    </row>
    <row r="89" spans="2:13" ht="27.6" x14ac:dyDescent="0.3">
      <c r="B89" s="22">
        <v>73</v>
      </c>
      <c r="C89" s="23" t="s">
        <v>208</v>
      </c>
      <c r="D89" s="24" t="s">
        <v>40</v>
      </c>
      <c r="E89" s="25" t="s">
        <v>209</v>
      </c>
      <c r="F89" s="24" t="s">
        <v>66</v>
      </c>
      <c r="G89" s="27">
        <v>88</v>
      </c>
      <c r="H89" s="28"/>
      <c r="I89" s="28"/>
      <c r="J89" s="27">
        <f t="shared" si="16"/>
        <v>0</v>
      </c>
      <c r="K89" s="27">
        <f t="shared" si="17"/>
        <v>0</v>
      </c>
      <c r="L89" s="27">
        <f t="shared" si="18"/>
        <v>0</v>
      </c>
      <c r="M89" s="29">
        <f t="shared" si="19"/>
        <v>0</v>
      </c>
    </row>
    <row r="90" spans="2:13" x14ac:dyDescent="0.3">
      <c r="B90" s="22">
        <v>74</v>
      </c>
      <c r="C90" s="23" t="s">
        <v>210</v>
      </c>
      <c r="D90" s="24" t="s">
        <v>40</v>
      </c>
      <c r="E90" s="25" t="s">
        <v>172</v>
      </c>
      <c r="F90" s="24" t="s">
        <v>61</v>
      </c>
      <c r="G90" s="27">
        <v>3.1E-2</v>
      </c>
      <c r="H90" s="28"/>
      <c r="I90" s="28"/>
      <c r="J90" s="27">
        <f t="shared" si="16"/>
        <v>0</v>
      </c>
      <c r="K90" s="27">
        <f t="shared" si="17"/>
        <v>0</v>
      </c>
      <c r="L90" s="27">
        <f t="shared" si="18"/>
        <v>0</v>
      </c>
      <c r="M90" s="29">
        <f t="shared" si="19"/>
        <v>0</v>
      </c>
    </row>
    <row r="91" spans="2:13" ht="27.6" x14ac:dyDescent="0.3">
      <c r="B91" s="22">
        <v>75</v>
      </c>
      <c r="C91" s="23" t="s">
        <v>211</v>
      </c>
      <c r="D91" s="24" t="s">
        <v>40</v>
      </c>
      <c r="E91" s="25" t="s">
        <v>212</v>
      </c>
      <c r="F91" s="24" t="s">
        <v>66</v>
      </c>
      <c r="G91" s="27">
        <v>88</v>
      </c>
      <c r="H91" s="28"/>
      <c r="I91" s="28"/>
      <c r="J91" s="27">
        <f t="shared" si="16"/>
        <v>0</v>
      </c>
      <c r="K91" s="27">
        <f t="shared" si="17"/>
        <v>0</v>
      </c>
      <c r="L91" s="27">
        <f t="shared" si="18"/>
        <v>0</v>
      </c>
      <c r="M91" s="29">
        <f t="shared" si="19"/>
        <v>0</v>
      </c>
    </row>
    <row r="92" spans="2:13" ht="41.4" x14ac:dyDescent="0.3">
      <c r="B92" s="22">
        <v>76</v>
      </c>
      <c r="C92" s="23" t="s">
        <v>213</v>
      </c>
      <c r="D92" s="24" t="s">
        <v>40</v>
      </c>
      <c r="E92" s="25" t="s">
        <v>176</v>
      </c>
      <c r="F92" s="24" t="s">
        <v>66</v>
      </c>
      <c r="G92" s="27">
        <v>105.6</v>
      </c>
      <c r="H92" s="28"/>
      <c r="I92" s="28"/>
      <c r="J92" s="27">
        <f t="shared" si="16"/>
        <v>0</v>
      </c>
      <c r="K92" s="27">
        <f t="shared" si="17"/>
        <v>0</v>
      </c>
      <c r="L92" s="27">
        <f t="shared" si="18"/>
        <v>0</v>
      </c>
      <c r="M92" s="29">
        <f t="shared" si="19"/>
        <v>0</v>
      </c>
    </row>
    <row r="93" spans="2:13" ht="27.6" x14ac:dyDescent="0.3">
      <c r="B93" s="22">
        <v>77</v>
      </c>
      <c r="C93" s="23" t="s">
        <v>214</v>
      </c>
      <c r="D93" s="24" t="s">
        <v>40</v>
      </c>
      <c r="E93" s="25" t="s">
        <v>215</v>
      </c>
      <c r="F93" s="24" t="s">
        <v>66</v>
      </c>
      <c r="G93" s="27">
        <v>44</v>
      </c>
      <c r="H93" s="28"/>
      <c r="I93" s="28"/>
      <c r="J93" s="27">
        <f t="shared" si="16"/>
        <v>0</v>
      </c>
      <c r="K93" s="27">
        <f t="shared" si="17"/>
        <v>0</v>
      </c>
      <c r="L93" s="27">
        <f t="shared" si="18"/>
        <v>0</v>
      </c>
      <c r="M93" s="29">
        <f t="shared" si="19"/>
        <v>0</v>
      </c>
    </row>
    <row r="94" spans="2:13" ht="15" x14ac:dyDescent="0.3">
      <c r="B94" s="22">
        <v>78</v>
      </c>
      <c r="C94" s="23" t="s">
        <v>216</v>
      </c>
      <c r="D94" s="24" t="s">
        <v>40</v>
      </c>
      <c r="E94" s="25" t="s">
        <v>203</v>
      </c>
      <c r="F94" s="24" t="s">
        <v>66</v>
      </c>
      <c r="G94" s="27">
        <v>7.92</v>
      </c>
      <c r="H94" s="28"/>
      <c r="I94" s="28"/>
      <c r="J94" s="27">
        <f t="shared" si="16"/>
        <v>0</v>
      </c>
      <c r="K94" s="27">
        <f t="shared" si="17"/>
        <v>0</v>
      </c>
      <c r="L94" s="27">
        <f t="shared" si="18"/>
        <v>0</v>
      </c>
      <c r="M94" s="29">
        <f t="shared" si="19"/>
        <v>0</v>
      </c>
    </row>
    <row r="95" spans="2:13" ht="15" x14ac:dyDescent="0.3">
      <c r="B95" s="22">
        <v>79</v>
      </c>
      <c r="C95" s="23" t="s">
        <v>217</v>
      </c>
      <c r="D95" s="24" t="s">
        <v>40</v>
      </c>
      <c r="E95" s="25" t="s">
        <v>218</v>
      </c>
      <c r="F95" s="24" t="s">
        <v>66</v>
      </c>
      <c r="G95" s="27">
        <v>59.38</v>
      </c>
      <c r="H95" s="28"/>
      <c r="I95" s="28"/>
      <c r="J95" s="27">
        <f t="shared" si="16"/>
        <v>0</v>
      </c>
      <c r="K95" s="27">
        <f t="shared" si="17"/>
        <v>0</v>
      </c>
      <c r="L95" s="27">
        <f t="shared" si="18"/>
        <v>0</v>
      </c>
      <c r="M95" s="29">
        <f t="shared" si="19"/>
        <v>0</v>
      </c>
    </row>
    <row r="96" spans="2:13" ht="15" x14ac:dyDescent="0.3">
      <c r="B96" s="22">
        <v>80</v>
      </c>
      <c r="C96" s="23" t="s">
        <v>219</v>
      </c>
      <c r="D96" s="24" t="s">
        <v>40</v>
      </c>
      <c r="E96" s="25" t="s">
        <v>220</v>
      </c>
      <c r="F96" s="24" t="s">
        <v>66</v>
      </c>
      <c r="G96" s="27">
        <v>425.25</v>
      </c>
      <c r="H96" s="28"/>
      <c r="I96" s="28"/>
      <c r="J96" s="27">
        <f t="shared" si="16"/>
        <v>0</v>
      </c>
      <c r="K96" s="27">
        <f t="shared" si="17"/>
        <v>0</v>
      </c>
      <c r="L96" s="27">
        <f t="shared" si="18"/>
        <v>0</v>
      </c>
      <c r="M96" s="29">
        <f t="shared" si="19"/>
        <v>0</v>
      </c>
    </row>
    <row r="97" spans="2:13" x14ac:dyDescent="0.3">
      <c r="B97" s="22">
        <v>81</v>
      </c>
      <c r="C97" s="23" t="s">
        <v>221</v>
      </c>
      <c r="D97" s="24" t="s">
        <v>40</v>
      </c>
      <c r="E97" s="25" t="s">
        <v>222</v>
      </c>
      <c r="F97" s="24" t="s">
        <v>61</v>
      </c>
      <c r="G97" s="27">
        <v>3.51</v>
      </c>
      <c r="H97" s="28"/>
      <c r="I97" s="28"/>
      <c r="J97" s="27">
        <f t="shared" si="16"/>
        <v>0</v>
      </c>
      <c r="K97" s="27">
        <f t="shared" si="17"/>
        <v>0</v>
      </c>
      <c r="L97" s="27">
        <f t="shared" si="18"/>
        <v>0</v>
      </c>
      <c r="M97" s="29">
        <f t="shared" si="19"/>
        <v>0</v>
      </c>
    </row>
    <row r="98" spans="2:13" x14ac:dyDescent="0.3">
      <c r="B98" s="42"/>
      <c r="C98" s="18" t="s">
        <v>223</v>
      </c>
      <c r="D98" s="43"/>
      <c r="E98" s="19" t="s">
        <v>224</v>
      </c>
      <c r="F98" s="19"/>
      <c r="G98" s="19"/>
      <c r="H98" s="19"/>
      <c r="I98" s="19"/>
      <c r="J98" s="20">
        <f>SUBTOTAL(9,J99:J116)</f>
        <v>0</v>
      </c>
      <c r="K98" s="20">
        <f>SUBTOTAL(9,K99:K116)</f>
        <v>0</v>
      </c>
      <c r="L98" s="20">
        <f>SUBTOTAL(9,L99:L116)</f>
        <v>0</v>
      </c>
      <c r="M98" s="21">
        <f>SUBTOTAL(9,M99:M116)</f>
        <v>0</v>
      </c>
    </row>
    <row r="99" spans="2:13" ht="27.6" x14ac:dyDescent="0.3">
      <c r="B99" s="22">
        <v>82</v>
      </c>
      <c r="C99" s="23" t="s">
        <v>225</v>
      </c>
      <c r="D99" s="24" t="s">
        <v>40</v>
      </c>
      <c r="E99" s="25" t="s">
        <v>226</v>
      </c>
      <c r="F99" s="24" t="s">
        <v>66</v>
      </c>
      <c r="G99" s="27">
        <v>381.25</v>
      </c>
      <c r="H99" s="28"/>
      <c r="I99" s="28"/>
      <c r="J99" s="27">
        <f>G99*H99</f>
        <v>0</v>
      </c>
      <c r="K99" s="27">
        <f>G99*I99</f>
        <v>0</v>
      </c>
      <c r="L99" s="27">
        <f>J99+K99</f>
        <v>0</v>
      </c>
      <c r="M99" s="29">
        <f>L99*1.21</f>
        <v>0</v>
      </c>
    </row>
    <row r="100" spans="2:13" ht="27.6" x14ac:dyDescent="0.3">
      <c r="B100" s="22">
        <v>83</v>
      </c>
      <c r="C100" s="23" t="s">
        <v>227</v>
      </c>
      <c r="D100" s="24" t="s">
        <v>40</v>
      </c>
      <c r="E100" s="25" t="s">
        <v>228</v>
      </c>
      <c r="F100" s="24" t="s">
        <v>66</v>
      </c>
      <c r="G100" s="27">
        <v>18.5</v>
      </c>
      <c r="H100" s="28"/>
      <c r="I100" s="28"/>
      <c r="J100" s="27">
        <f>G100*H100</f>
        <v>0</v>
      </c>
      <c r="K100" s="27">
        <f>G100*I100</f>
        <v>0</v>
      </c>
      <c r="L100" s="27">
        <f>J100+K100</f>
        <v>0</v>
      </c>
      <c r="M100" s="29">
        <f>L100*1.21</f>
        <v>0</v>
      </c>
    </row>
    <row r="101" spans="2:13" ht="27.6" x14ac:dyDescent="0.3">
      <c r="B101" s="22">
        <v>84</v>
      </c>
      <c r="C101" s="23" t="s">
        <v>229</v>
      </c>
      <c r="D101" s="24" t="s">
        <v>40</v>
      </c>
      <c r="E101" s="25" t="s">
        <v>230</v>
      </c>
      <c r="F101" s="24" t="s">
        <v>66</v>
      </c>
      <c r="G101" s="27">
        <v>19.43</v>
      </c>
      <c r="H101" s="28"/>
      <c r="I101" s="28"/>
      <c r="J101" s="27">
        <f t="shared" ref="J101:J116" si="20">G101*H101</f>
        <v>0</v>
      </c>
      <c r="K101" s="27">
        <f t="shared" ref="K101:K116" si="21">G101*I101</f>
        <v>0</v>
      </c>
      <c r="L101" s="27">
        <f t="shared" ref="L101:L116" si="22">J101+K101</f>
        <v>0</v>
      </c>
      <c r="M101" s="29">
        <f t="shared" ref="M101:M116" si="23">L101*1.21</f>
        <v>0</v>
      </c>
    </row>
    <row r="102" spans="2:13" ht="27.6" x14ac:dyDescent="0.3">
      <c r="B102" s="22">
        <v>85</v>
      </c>
      <c r="C102" s="23" t="s">
        <v>231</v>
      </c>
      <c r="D102" s="24" t="s">
        <v>40</v>
      </c>
      <c r="E102" s="25" t="s">
        <v>232</v>
      </c>
      <c r="F102" s="24" t="s">
        <v>66</v>
      </c>
      <c r="G102" s="27">
        <v>381.25</v>
      </c>
      <c r="H102" s="28"/>
      <c r="I102" s="28"/>
      <c r="J102" s="27">
        <f t="shared" si="20"/>
        <v>0</v>
      </c>
      <c r="K102" s="27">
        <f t="shared" si="21"/>
        <v>0</v>
      </c>
      <c r="L102" s="27">
        <f t="shared" si="22"/>
        <v>0</v>
      </c>
      <c r="M102" s="29">
        <f t="shared" si="23"/>
        <v>0</v>
      </c>
    </row>
    <row r="103" spans="2:13" ht="27.6" x14ac:dyDescent="0.3">
      <c r="B103" s="22">
        <v>86</v>
      </c>
      <c r="C103" s="23" t="s">
        <v>233</v>
      </c>
      <c r="D103" s="24" t="s">
        <v>40</v>
      </c>
      <c r="E103" s="25" t="s">
        <v>234</v>
      </c>
      <c r="F103" s="24" t="s">
        <v>108</v>
      </c>
      <c r="G103" s="27">
        <v>88</v>
      </c>
      <c r="H103" s="28"/>
      <c r="I103" s="28"/>
      <c r="J103" s="27">
        <f t="shared" si="20"/>
        <v>0</v>
      </c>
      <c r="K103" s="27">
        <f t="shared" si="21"/>
        <v>0</v>
      </c>
      <c r="L103" s="27">
        <f t="shared" si="22"/>
        <v>0</v>
      </c>
      <c r="M103" s="29">
        <f t="shared" si="23"/>
        <v>0</v>
      </c>
    </row>
    <row r="104" spans="2:13" ht="15" x14ac:dyDescent="0.3">
      <c r="B104" s="22">
        <v>87</v>
      </c>
      <c r="C104" s="23" t="s">
        <v>235</v>
      </c>
      <c r="D104" s="24" t="s">
        <v>40</v>
      </c>
      <c r="E104" s="25" t="s">
        <v>236</v>
      </c>
      <c r="F104" s="24" t="s">
        <v>58</v>
      </c>
      <c r="G104" s="27">
        <v>1.71</v>
      </c>
      <c r="H104" s="28"/>
      <c r="I104" s="28"/>
      <c r="J104" s="27">
        <f t="shared" si="20"/>
        <v>0</v>
      </c>
      <c r="K104" s="27">
        <f t="shared" si="21"/>
        <v>0</v>
      </c>
      <c r="L104" s="27">
        <f t="shared" si="22"/>
        <v>0</v>
      </c>
      <c r="M104" s="29">
        <f t="shared" si="23"/>
        <v>0</v>
      </c>
    </row>
    <row r="105" spans="2:13" ht="27.6" x14ac:dyDescent="0.3">
      <c r="B105" s="22">
        <v>88</v>
      </c>
      <c r="C105" s="23" t="s">
        <v>237</v>
      </c>
      <c r="D105" s="24" t="s">
        <v>40</v>
      </c>
      <c r="E105" s="25" t="s">
        <v>238</v>
      </c>
      <c r="F105" s="24" t="s">
        <v>99</v>
      </c>
      <c r="G105" s="27">
        <v>33</v>
      </c>
      <c r="H105" s="28"/>
      <c r="I105" s="28"/>
      <c r="J105" s="27">
        <f t="shared" si="20"/>
        <v>0</v>
      </c>
      <c r="K105" s="27">
        <f t="shared" si="21"/>
        <v>0</v>
      </c>
      <c r="L105" s="27">
        <f t="shared" si="22"/>
        <v>0</v>
      </c>
      <c r="M105" s="29">
        <f t="shared" si="23"/>
        <v>0</v>
      </c>
    </row>
    <row r="106" spans="2:13" ht="27.6" x14ac:dyDescent="0.3">
      <c r="B106" s="22">
        <v>89</v>
      </c>
      <c r="C106" s="23" t="s">
        <v>239</v>
      </c>
      <c r="D106" s="24" t="s">
        <v>40</v>
      </c>
      <c r="E106" s="25" t="s">
        <v>240</v>
      </c>
      <c r="F106" s="24" t="s">
        <v>66</v>
      </c>
      <c r="G106" s="27">
        <v>381.25</v>
      </c>
      <c r="H106" s="28"/>
      <c r="I106" s="28"/>
      <c r="J106" s="27">
        <f t="shared" si="20"/>
        <v>0</v>
      </c>
      <c r="K106" s="27">
        <f t="shared" si="21"/>
        <v>0</v>
      </c>
      <c r="L106" s="27">
        <f t="shared" si="22"/>
        <v>0</v>
      </c>
      <c r="M106" s="29">
        <f t="shared" si="23"/>
        <v>0</v>
      </c>
    </row>
    <row r="107" spans="2:13" ht="15" x14ac:dyDescent="0.3">
      <c r="B107" s="22">
        <v>90</v>
      </c>
      <c r="C107" s="23" t="s">
        <v>241</v>
      </c>
      <c r="D107" s="24" t="s">
        <v>40</v>
      </c>
      <c r="E107" s="25" t="s">
        <v>242</v>
      </c>
      <c r="F107" s="24" t="s">
        <v>66</v>
      </c>
      <c r="G107" s="27">
        <v>388.89</v>
      </c>
      <c r="H107" s="28"/>
      <c r="I107" s="28"/>
      <c r="J107" s="27">
        <f t="shared" si="20"/>
        <v>0</v>
      </c>
      <c r="K107" s="27">
        <f t="shared" si="21"/>
        <v>0</v>
      </c>
      <c r="L107" s="27">
        <f t="shared" si="22"/>
        <v>0</v>
      </c>
      <c r="M107" s="29">
        <f t="shared" si="23"/>
        <v>0</v>
      </c>
    </row>
    <row r="108" spans="2:13" ht="15" x14ac:dyDescent="0.3">
      <c r="B108" s="22">
        <v>91</v>
      </c>
      <c r="C108" s="23" t="s">
        <v>243</v>
      </c>
      <c r="D108" s="24" t="s">
        <v>40</v>
      </c>
      <c r="E108" s="25" t="s">
        <v>244</v>
      </c>
      <c r="F108" s="24" t="s">
        <v>66</v>
      </c>
      <c r="G108" s="27">
        <v>381.25</v>
      </c>
      <c r="H108" s="28"/>
      <c r="I108" s="28"/>
      <c r="J108" s="27">
        <f t="shared" si="20"/>
        <v>0</v>
      </c>
      <c r="K108" s="27">
        <f t="shared" si="21"/>
        <v>0</v>
      </c>
      <c r="L108" s="27">
        <f t="shared" si="22"/>
        <v>0</v>
      </c>
      <c r="M108" s="29">
        <f t="shared" si="23"/>
        <v>0</v>
      </c>
    </row>
    <row r="109" spans="2:13" ht="15" x14ac:dyDescent="0.3">
      <c r="B109" s="22">
        <v>92</v>
      </c>
      <c r="C109" s="23" t="s">
        <v>245</v>
      </c>
      <c r="D109" s="24" t="s">
        <v>40</v>
      </c>
      <c r="E109" s="25" t="s">
        <v>246</v>
      </c>
      <c r="F109" s="24" t="s">
        <v>66</v>
      </c>
      <c r="G109" s="27">
        <v>381.25</v>
      </c>
      <c r="H109" s="28"/>
      <c r="I109" s="28"/>
      <c r="J109" s="27">
        <f t="shared" si="20"/>
        <v>0</v>
      </c>
      <c r="K109" s="27">
        <f t="shared" si="21"/>
        <v>0</v>
      </c>
      <c r="L109" s="27">
        <f t="shared" si="22"/>
        <v>0</v>
      </c>
      <c r="M109" s="29">
        <f t="shared" si="23"/>
        <v>0</v>
      </c>
    </row>
    <row r="110" spans="2:13" ht="15" x14ac:dyDescent="0.3">
      <c r="B110" s="22">
        <v>93</v>
      </c>
      <c r="C110" s="23" t="s">
        <v>247</v>
      </c>
      <c r="D110" s="24" t="s">
        <v>40</v>
      </c>
      <c r="E110" s="25" t="s">
        <v>248</v>
      </c>
      <c r="F110" s="24" t="s">
        <v>66</v>
      </c>
      <c r="G110" s="27">
        <v>61</v>
      </c>
      <c r="H110" s="28"/>
      <c r="I110" s="28"/>
      <c r="J110" s="27">
        <f t="shared" si="20"/>
        <v>0</v>
      </c>
      <c r="K110" s="27">
        <f t="shared" si="21"/>
        <v>0</v>
      </c>
      <c r="L110" s="27">
        <f t="shared" si="22"/>
        <v>0</v>
      </c>
      <c r="M110" s="29">
        <f t="shared" si="23"/>
        <v>0</v>
      </c>
    </row>
    <row r="111" spans="2:13" ht="15" x14ac:dyDescent="0.3">
      <c r="B111" s="22">
        <v>94</v>
      </c>
      <c r="C111" s="23" t="s">
        <v>249</v>
      </c>
      <c r="D111" s="24" t="s">
        <v>40</v>
      </c>
      <c r="E111" s="25" t="s">
        <v>220</v>
      </c>
      <c r="F111" s="24" t="s">
        <v>66</v>
      </c>
      <c r="G111" s="27">
        <v>381.25</v>
      </c>
      <c r="H111" s="28"/>
      <c r="I111" s="28"/>
      <c r="J111" s="27">
        <f t="shared" si="20"/>
        <v>0</v>
      </c>
      <c r="K111" s="27">
        <f t="shared" si="21"/>
        <v>0</v>
      </c>
      <c r="L111" s="27">
        <f t="shared" si="22"/>
        <v>0</v>
      </c>
      <c r="M111" s="29">
        <f t="shared" si="23"/>
        <v>0</v>
      </c>
    </row>
    <row r="112" spans="2:13" x14ac:dyDescent="0.3">
      <c r="B112" s="22">
        <v>95</v>
      </c>
      <c r="C112" s="23" t="s">
        <v>250</v>
      </c>
      <c r="D112" s="24" t="s">
        <v>40</v>
      </c>
      <c r="E112" s="25" t="s">
        <v>251</v>
      </c>
      <c r="F112" s="24" t="s">
        <v>47</v>
      </c>
      <c r="G112" s="27">
        <v>29</v>
      </c>
      <c r="H112" s="28"/>
      <c r="I112" s="28"/>
      <c r="J112" s="27">
        <f t="shared" si="20"/>
        <v>0</v>
      </c>
      <c r="K112" s="27">
        <f t="shared" si="21"/>
        <v>0</v>
      </c>
      <c r="L112" s="27">
        <f t="shared" si="22"/>
        <v>0</v>
      </c>
      <c r="M112" s="29">
        <f t="shared" si="23"/>
        <v>0</v>
      </c>
    </row>
    <row r="113" spans="2:13" x14ac:dyDescent="0.3">
      <c r="B113" s="22">
        <v>96</v>
      </c>
      <c r="C113" s="23" t="s">
        <v>252</v>
      </c>
      <c r="D113" s="24" t="s">
        <v>40</v>
      </c>
      <c r="E113" s="25" t="s">
        <v>253</v>
      </c>
      <c r="F113" s="24" t="s">
        <v>99</v>
      </c>
      <c r="G113" s="27">
        <v>8</v>
      </c>
      <c r="H113" s="28"/>
      <c r="I113" s="28"/>
      <c r="J113" s="27">
        <f t="shared" si="20"/>
        <v>0</v>
      </c>
      <c r="K113" s="27">
        <f t="shared" si="21"/>
        <v>0</v>
      </c>
      <c r="L113" s="27">
        <f t="shared" si="22"/>
        <v>0</v>
      </c>
      <c r="M113" s="29">
        <f t="shared" si="23"/>
        <v>0</v>
      </c>
    </row>
    <row r="114" spans="2:13" x14ac:dyDescent="0.3">
      <c r="B114" s="22">
        <v>97</v>
      </c>
      <c r="C114" s="23" t="s">
        <v>254</v>
      </c>
      <c r="D114" s="24" t="s">
        <v>40</v>
      </c>
      <c r="E114" s="25" t="s">
        <v>255</v>
      </c>
      <c r="F114" s="24" t="s">
        <v>99</v>
      </c>
      <c r="G114" s="27">
        <v>5</v>
      </c>
      <c r="H114" s="28"/>
      <c r="I114" s="28"/>
      <c r="J114" s="27">
        <f t="shared" si="20"/>
        <v>0</v>
      </c>
      <c r="K114" s="27">
        <f t="shared" si="21"/>
        <v>0</v>
      </c>
      <c r="L114" s="27">
        <f t="shared" si="22"/>
        <v>0</v>
      </c>
      <c r="M114" s="29">
        <f t="shared" si="23"/>
        <v>0</v>
      </c>
    </row>
    <row r="115" spans="2:13" x14ac:dyDescent="0.3">
      <c r="B115" s="22">
        <v>98</v>
      </c>
      <c r="C115" s="23" t="s">
        <v>256</v>
      </c>
      <c r="D115" s="24" t="s">
        <v>40</v>
      </c>
      <c r="E115" s="25" t="s">
        <v>257</v>
      </c>
      <c r="F115" s="24" t="s">
        <v>99</v>
      </c>
      <c r="G115" s="27">
        <v>16</v>
      </c>
      <c r="H115" s="28"/>
      <c r="I115" s="28"/>
      <c r="J115" s="27">
        <f t="shared" si="20"/>
        <v>0</v>
      </c>
      <c r="K115" s="27">
        <f t="shared" si="21"/>
        <v>0</v>
      </c>
      <c r="L115" s="27">
        <f t="shared" si="22"/>
        <v>0</v>
      </c>
      <c r="M115" s="29">
        <f t="shared" si="23"/>
        <v>0</v>
      </c>
    </row>
    <row r="116" spans="2:13" x14ac:dyDescent="0.3">
      <c r="B116" s="22">
        <v>99</v>
      </c>
      <c r="C116" s="23" t="s">
        <v>258</v>
      </c>
      <c r="D116" s="24" t="s">
        <v>40</v>
      </c>
      <c r="E116" s="25" t="s">
        <v>259</v>
      </c>
      <c r="F116" s="24" t="s">
        <v>61</v>
      </c>
      <c r="G116" s="27">
        <v>3.07</v>
      </c>
      <c r="H116" s="28"/>
      <c r="I116" s="28"/>
      <c r="J116" s="27">
        <f t="shared" si="20"/>
        <v>0</v>
      </c>
      <c r="K116" s="27">
        <f t="shared" si="21"/>
        <v>0</v>
      </c>
      <c r="L116" s="27">
        <f t="shared" si="22"/>
        <v>0</v>
      </c>
      <c r="M116" s="29">
        <f t="shared" si="23"/>
        <v>0</v>
      </c>
    </row>
    <row r="117" spans="2:13" x14ac:dyDescent="0.3">
      <c r="B117" s="42"/>
      <c r="C117" s="18" t="s">
        <v>260</v>
      </c>
      <c r="D117" s="43"/>
      <c r="E117" s="19" t="s">
        <v>261</v>
      </c>
      <c r="F117" s="19"/>
      <c r="G117" s="19"/>
      <c r="H117" s="19"/>
      <c r="I117" s="19"/>
      <c r="J117" s="20">
        <f>SUBTOTAL(9,J118)</f>
        <v>0</v>
      </c>
      <c r="K117" s="20">
        <f>SUBTOTAL(9,K118)</f>
        <v>0</v>
      </c>
      <c r="L117" s="20">
        <f>SUBTOTAL(9,L118)</f>
        <v>0</v>
      </c>
      <c r="M117" s="21">
        <f>SUBTOTAL(9,M118)</f>
        <v>0</v>
      </c>
    </row>
    <row r="118" spans="2:13" x14ac:dyDescent="0.3">
      <c r="B118" s="22">
        <v>100</v>
      </c>
      <c r="C118" s="23" t="s">
        <v>262</v>
      </c>
      <c r="D118" s="24" t="s">
        <v>40</v>
      </c>
      <c r="E118" s="25" t="s">
        <v>263</v>
      </c>
      <c r="F118" s="24" t="s">
        <v>99</v>
      </c>
      <c r="G118" s="27">
        <v>2</v>
      </c>
      <c r="H118" s="28"/>
      <c r="I118" s="28"/>
      <c r="J118" s="27">
        <f>G118*H118</f>
        <v>0</v>
      </c>
      <c r="K118" s="27">
        <f>G118*I118</f>
        <v>0</v>
      </c>
      <c r="L118" s="27">
        <f>J118+K118</f>
        <v>0</v>
      </c>
      <c r="M118" s="29">
        <f>L118*1.21</f>
        <v>0</v>
      </c>
    </row>
    <row r="119" spans="2:13" x14ac:dyDescent="0.3">
      <c r="B119" s="42"/>
      <c r="C119" s="18" t="s">
        <v>264</v>
      </c>
      <c r="D119" s="43"/>
      <c r="E119" s="19" t="s">
        <v>265</v>
      </c>
      <c r="F119" s="19"/>
      <c r="G119" s="19"/>
      <c r="H119" s="19"/>
      <c r="I119" s="19"/>
      <c r="J119" s="20">
        <f>SUBTOTAL(9,J120)</f>
        <v>0</v>
      </c>
      <c r="K119" s="20">
        <f>SUBTOTAL(9,K120)</f>
        <v>0</v>
      </c>
      <c r="L119" s="20">
        <f>SUBTOTAL(9,L120)</f>
        <v>0</v>
      </c>
      <c r="M119" s="21">
        <f>SUBTOTAL(9,M120)</f>
        <v>0</v>
      </c>
    </row>
    <row r="120" spans="2:13" ht="28.8" x14ac:dyDescent="0.3">
      <c r="B120" s="22">
        <v>101</v>
      </c>
      <c r="C120" s="23" t="s">
        <v>266</v>
      </c>
      <c r="D120" s="24" t="s">
        <v>40</v>
      </c>
      <c r="E120" s="25" t="s">
        <v>267</v>
      </c>
      <c r="F120" s="24" t="s">
        <v>99</v>
      </c>
      <c r="G120" s="27">
        <v>1</v>
      </c>
      <c r="H120" s="28"/>
      <c r="I120" s="28"/>
      <c r="J120" s="27">
        <f>G120*H120</f>
        <v>0</v>
      </c>
      <c r="K120" s="27">
        <f>G120*I120</f>
        <v>0</v>
      </c>
      <c r="L120" s="27">
        <f>J120+K120</f>
        <v>0</v>
      </c>
      <c r="M120" s="29">
        <f>L120*1.21</f>
        <v>0</v>
      </c>
    </row>
    <row r="121" spans="2:13" x14ac:dyDescent="0.3">
      <c r="B121" s="42"/>
      <c r="C121" s="18" t="s">
        <v>268</v>
      </c>
      <c r="D121" s="43"/>
      <c r="E121" s="19" t="s">
        <v>269</v>
      </c>
      <c r="F121" s="19"/>
      <c r="G121" s="19"/>
      <c r="H121" s="19"/>
      <c r="I121" s="19"/>
      <c r="J121" s="20">
        <f>SUBTOTAL(9,J122:J127)</f>
        <v>0</v>
      </c>
      <c r="K121" s="20">
        <f>SUBTOTAL(9,K122:K127)</f>
        <v>0</v>
      </c>
      <c r="L121" s="20">
        <f>SUBTOTAL(9,L122:L127)</f>
        <v>0</v>
      </c>
      <c r="M121" s="21">
        <f>SUBTOTAL(9,M122:M127)</f>
        <v>0</v>
      </c>
    </row>
    <row r="122" spans="2:13" ht="27.6" x14ac:dyDescent="0.3">
      <c r="B122" s="22">
        <v>102</v>
      </c>
      <c r="C122" s="23" t="s">
        <v>270</v>
      </c>
      <c r="D122" s="24" t="s">
        <v>40</v>
      </c>
      <c r="E122" s="25" t="s">
        <v>271</v>
      </c>
      <c r="F122" s="24" t="s">
        <v>66</v>
      </c>
      <c r="G122" s="27">
        <v>32.56</v>
      </c>
      <c r="H122" s="28"/>
      <c r="I122" s="28"/>
      <c r="J122" s="27">
        <f>G122*H122</f>
        <v>0</v>
      </c>
      <c r="K122" s="27">
        <f>G122*I122</f>
        <v>0</v>
      </c>
      <c r="L122" s="27">
        <f>J122+K122</f>
        <v>0</v>
      </c>
      <c r="M122" s="29">
        <f>L122*1.21</f>
        <v>0</v>
      </c>
    </row>
    <row r="123" spans="2:13" x14ac:dyDescent="0.3">
      <c r="B123" s="22">
        <v>103</v>
      </c>
      <c r="C123" s="23" t="s">
        <v>272</v>
      </c>
      <c r="D123" s="24" t="s">
        <v>40</v>
      </c>
      <c r="E123" s="25" t="s">
        <v>273</v>
      </c>
      <c r="F123" s="24" t="s">
        <v>47</v>
      </c>
      <c r="G123" s="27">
        <v>9</v>
      </c>
      <c r="H123" s="28"/>
      <c r="I123" s="28"/>
      <c r="J123" s="27">
        <f t="shared" ref="J123:J127" si="24">G123*H123</f>
        <v>0</v>
      </c>
      <c r="K123" s="27">
        <f t="shared" ref="K123:K127" si="25">G123*I123</f>
        <v>0</v>
      </c>
      <c r="L123" s="27">
        <f t="shared" ref="L123:L127" si="26">J123+K123</f>
        <v>0</v>
      </c>
      <c r="M123" s="29">
        <f t="shared" ref="M123:M127" si="27">L123*1.21</f>
        <v>0</v>
      </c>
    </row>
    <row r="124" spans="2:13" x14ac:dyDescent="0.3">
      <c r="B124" s="22">
        <v>104</v>
      </c>
      <c r="C124" s="23" t="s">
        <v>274</v>
      </c>
      <c r="D124" s="24" t="s">
        <v>40</v>
      </c>
      <c r="E124" s="25" t="s">
        <v>275</v>
      </c>
      <c r="F124" s="24" t="s">
        <v>99</v>
      </c>
      <c r="G124" s="27">
        <v>5</v>
      </c>
      <c r="H124" s="28"/>
      <c r="I124" s="28"/>
      <c r="J124" s="27">
        <f t="shared" si="24"/>
        <v>0</v>
      </c>
      <c r="K124" s="27">
        <f t="shared" si="25"/>
        <v>0</v>
      </c>
      <c r="L124" s="27">
        <f t="shared" si="26"/>
        <v>0</v>
      </c>
      <c r="M124" s="29">
        <f t="shared" si="27"/>
        <v>0</v>
      </c>
    </row>
    <row r="125" spans="2:13" x14ac:dyDescent="0.3">
      <c r="B125" s="22">
        <v>105</v>
      </c>
      <c r="C125" s="23" t="s">
        <v>276</v>
      </c>
      <c r="D125" s="24" t="s">
        <v>40</v>
      </c>
      <c r="E125" s="25" t="s">
        <v>277</v>
      </c>
      <c r="F125" s="24" t="s">
        <v>99</v>
      </c>
      <c r="G125" s="27">
        <v>4</v>
      </c>
      <c r="H125" s="28"/>
      <c r="I125" s="28"/>
      <c r="J125" s="27">
        <f t="shared" si="24"/>
        <v>0</v>
      </c>
      <c r="K125" s="27">
        <f t="shared" si="25"/>
        <v>0</v>
      </c>
      <c r="L125" s="27">
        <f t="shared" si="26"/>
        <v>0</v>
      </c>
      <c r="M125" s="29">
        <f t="shared" si="27"/>
        <v>0</v>
      </c>
    </row>
    <row r="126" spans="2:13" x14ac:dyDescent="0.3">
      <c r="B126" s="22">
        <v>106</v>
      </c>
      <c r="C126" s="23" t="s">
        <v>278</v>
      </c>
      <c r="D126" s="24" t="s">
        <v>40</v>
      </c>
      <c r="E126" s="25" t="s">
        <v>279</v>
      </c>
      <c r="F126" s="24" t="s">
        <v>187</v>
      </c>
      <c r="G126" s="27">
        <v>381.25</v>
      </c>
      <c r="H126" s="28"/>
      <c r="I126" s="28"/>
      <c r="J126" s="27">
        <f t="shared" si="24"/>
        <v>0</v>
      </c>
      <c r="K126" s="27">
        <f t="shared" si="25"/>
        <v>0</v>
      </c>
      <c r="L126" s="27">
        <f t="shared" si="26"/>
        <v>0</v>
      </c>
      <c r="M126" s="29">
        <f t="shared" si="27"/>
        <v>0</v>
      </c>
    </row>
    <row r="127" spans="2:13" ht="27.6" x14ac:dyDescent="0.3">
      <c r="B127" s="22">
        <v>107</v>
      </c>
      <c r="C127" s="23" t="s">
        <v>280</v>
      </c>
      <c r="D127" s="24" t="s">
        <v>40</v>
      </c>
      <c r="E127" s="25" t="s">
        <v>281</v>
      </c>
      <c r="F127" s="24" t="s">
        <v>108</v>
      </c>
      <c r="G127" s="27">
        <v>387.5</v>
      </c>
      <c r="H127" s="28"/>
      <c r="I127" s="28"/>
      <c r="J127" s="27">
        <f t="shared" si="24"/>
        <v>0</v>
      </c>
      <c r="K127" s="27">
        <f t="shared" si="25"/>
        <v>0</v>
      </c>
      <c r="L127" s="27">
        <f t="shared" si="26"/>
        <v>0</v>
      </c>
      <c r="M127" s="29">
        <f t="shared" si="27"/>
        <v>0</v>
      </c>
    </row>
    <row r="128" spans="2:13" x14ac:dyDescent="0.3">
      <c r="B128" s="42"/>
      <c r="C128" s="18" t="s">
        <v>282</v>
      </c>
      <c r="D128" s="43"/>
      <c r="E128" s="19" t="s">
        <v>283</v>
      </c>
      <c r="F128" s="19"/>
      <c r="G128" s="19"/>
      <c r="H128" s="19"/>
      <c r="I128" s="19"/>
      <c r="J128" s="20">
        <f>SUBTOTAL(9,J129:J156)</f>
        <v>0</v>
      </c>
      <c r="K128" s="20">
        <f>SUBTOTAL(9,K129:K156)</f>
        <v>0</v>
      </c>
      <c r="L128" s="20">
        <f>SUBTOTAL(9,L129:L156)</f>
        <v>0</v>
      </c>
      <c r="M128" s="21">
        <f>SUBTOTAL(9,M129:M156)</f>
        <v>0</v>
      </c>
    </row>
    <row r="129" spans="2:13" ht="27.6" x14ac:dyDescent="0.3">
      <c r="B129" s="22">
        <v>108</v>
      </c>
      <c r="C129" s="23" t="s">
        <v>284</v>
      </c>
      <c r="D129" s="24" t="s">
        <v>40</v>
      </c>
      <c r="E129" s="25" t="s">
        <v>285</v>
      </c>
      <c r="F129" s="24" t="s">
        <v>66</v>
      </c>
      <c r="G129" s="27">
        <v>3.4</v>
      </c>
      <c r="H129" s="28"/>
      <c r="I129" s="28"/>
      <c r="J129" s="27">
        <f>G129*H129</f>
        <v>0</v>
      </c>
      <c r="K129" s="27">
        <f>G129*I129</f>
        <v>0</v>
      </c>
      <c r="L129" s="27">
        <f>J129+K129</f>
        <v>0</v>
      </c>
      <c r="M129" s="29">
        <f>L129*1.21</f>
        <v>0</v>
      </c>
    </row>
    <row r="130" spans="2:13" ht="27.6" x14ac:dyDescent="0.3">
      <c r="B130" s="22">
        <v>109</v>
      </c>
      <c r="C130" s="23" t="s">
        <v>286</v>
      </c>
      <c r="D130" s="24" t="s">
        <v>40</v>
      </c>
      <c r="E130" s="25" t="s">
        <v>287</v>
      </c>
      <c r="F130" s="24" t="s">
        <v>66</v>
      </c>
      <c r="G130" s="27">
        <v>31.68</v>
      </c>
      <c r="H130" s="28"/>
      <c r="I130" s="28"/>
      <c r="J130" s="27">
        <f t="shared" ref="J130:J145" si="28">G130*H130</f>
        <v>0</v>
      </c>
      <c r="K130" s="27">
        <f t="shared" ref="K130:K145" si="29">G130*I130</f>
        <v>0</v>
      </c>
      <c r="L130" s="27">
        <f t="shared" ref="L130:L145" si="30">J130+K130</f>
        <v>0</v>
      </c>
      <c r="M130" s="29">
        <f t="shared" ref="M130:M156" si="31">L130*1.21</f>
        <v>0</v>
      </c>
    </row>
    <row r="131" spans="2:13" ht="27.6" x14ac:dyDescent="0.3">
      <c r="B131" s="22">
        <v>110</v>
      </c>
      <c r="C131" s="23" t="s">
        <v>288</v>
      </c>
      <c r="D131" s="24" t="s">
        <v>40</v>
      </c>
      <c r="E131" s="25" t="s">
        <v>289</v>
      </c>
      <c r="F131" s="24" t="s">
        <v>66</v>
      </c>
      <c r="G131" s="27">
        <v>34.229999999999997</v>
      </c>
      <c r="H131" s="28"/>
      <c r="I131" s="28"/>
      <c r="J131" s="27">
        <f t="shared" si="28"/>
        <v>0</v>
      </c>
      <c r="K131" s="27">
        <f t="shared" si="29"/>
        <v>0</v>
      </c>
      <c r="L131" s="27">
        <f t="shared" si="30"/>
        <v>0</v>
      </c>
      <c r="M131" s="29">
        <f t="shared" si="31"/>
        <v>0</v>
      </c>
    </row>
    <row r="132" spans="2:13" ht="27.6" x14ac:dyDescent="0.3">
      <c r="B132" s="22">
        <v>111</v>
      </c>
      <c r="C132" s="23" t="s">
        <v>290</v>
      </c>
      <c r="D132" s="24" t="s">
        <v>40</v>
      </c>
      <c r="E132" s="25" t="s">
        <v>291</v>
      </c>
      <c r="F132" s="24" t="s">
        <v>66</v>
      </c>
      <c r="G132" s="27">
        <v>16.14</v>
      </c>
      <c r="H132" s="28"/>
      <c r="I132" s="28"/>
      <c r="J132" s="27">
        <f t="shared" si="28"/>
        <v>0</v>
      </c>
      <c r="K132" s="27">
        <f t="shared" si="29"/>
        <v>0</v>
      </c>
      <c r="L132" s="27">
        <f t="shared" si="30"/>
        <v>0</v>
      </c>
      <c r="M132" s="29">
        <f t="shared" si="31"/>
        <v>0</v>
      </c>
    </row>
    <row r="133" spans="2:13" ht="27.6" x14ac:dyDescent="0.3">
      <c r="B133" s="22">
        <v>112</v>
      </c>
      <c r="C133" s="23" t="s">
        <v>292</v>
      </c>
      <c r="D133" s="24" t="s">
        <v>40</v>
      </c>
      <c r="E133" s="25" t="s">
        <v>293</v>
      </c>
      <c r="F133" s="24" t="s">
        <v>66</v>
      </c>
      <c r="G133" s="27">
        <v>22.2</v>
      </c>
      <c r="H133" s="28"/>
      <c r="I133" s="28"/>
      <c r="J133" s="27">
        <f t="shared" si="28"/>
        <v>0</v>
      </c>
      <c r="K133" s="27">
        <f t="shared" si="29"/>
        <v>0</v>
      </c>
      <c r="L133" s="27">
        <f t="shared" si="30"/>
        <v>0</v>
      </c>
      <c r="M133" s="29">
        <f t="shared" si="31"/>
        <v>0</v>
      </c>
    </row>
    <row r="134" spans="2:13" ht="27.6" x14ac:dyDescent="0.3">
      <c r="B134" s="22">
        <v>113</v>
      </c>
      <c r="C134" s="23" t="s">
        <v>294</v>
      </c>
      <c r="D134" s="24" t="s">
        <v>40</v>
      </c>
      <c r="E134" s="25" t="s">
        <v>295</v>
      </c>
      <c r="F134" s="24" t="s">
        <v>66</v>
      </c>
      <c r="G134" s="27">
        <v>5.64</v>
      </c>
      <c r="H134" s="28"/>
      <c r="I134" s="28"/>
      <c r="J134" s="27">
        <f t="shared" si="28"/>
        <v>0</v>
      </c>
      <c r="K134" s="27">
        <f t="shared" si="29"/>
        <v>0</v>
      </c>
      <c r="L134" s="27">
        <f t="shared" si="30"/>
        <v>0</v>
      </c>
      <c r="M134" s="29">
        <f t="shared" si="31"/>
        <v>0</v>
      </c>
    </row>
    <row r="135" spans="2:13" ht="27.6" x14ac:dyDescent="0.3">
      <c r="B135" s="22">
        <v>114</v>
      </c>
      <c r="C135" s="23" t="s">
        <v>296</v>
      </c>
      <c r="D135" s="24" t="s">
        <v>40</v>
      </c>
      <c r="E135" s="25" t="s">
        <v>297</v>
      </c>
      <c r="F135" s="24" t="s">
        <v>66</v>
      </c>
      <c r="G135" s="27">
        <v>4.2</v>
      </c>
      <c r="H135" s="28"/>
      <c r="I135" s="28"/>
      <c r="J135" s="27">
        <f t="shared" si="28"/>
        <v>0</v>
      </c>
      <c r="K135" s="27">
        <f t="shared" si="29"/>
        <v>0</v>
      </c>
      <c r="L135" s="27">
        <f t="shared" si="30"/>
        <v>0</v>
      </c>
      <c r="M135" s="29">
        <f t="shared" si="31"/>
        <v>0</v>
      </c>
    </row>
    <row r="136" spans="2:13" ht="27.6" x14ac:dyDescent="0.3">
      <c r="B136" s="22">
        <v>115</v>
      </c>
      <c r="C136" s="23" t="s">
        <v>298</v>
      </c>
      <c r="D136" s="24" t="s">
        <v>40</v>
      </c>
      <c r="E136" s="25" t="s">
        <v>299</v>
      </c>
      <c r="F136" s="24" t="s">
        <v>66</v>
      </c>
      <c r="G136" s="27">
        <v>6.65</v>
      </c>
      <c r="H136" s="28"/>
      <c r="I136" s="28"/>
      <c r="J136" s="27">
        <f t="shared" si="28"/>
        <v>0</v>
      </c>
      <c r="K136" s="27">
        <f t="shared" si="29"/>
        <v>0</v>
      </c>
      <c r="L136" s="27">
        <f t="shared" si="30"/>
        <v>0</v>
      </c>
      <c r="M136" s="29">
        <f t="shared" si="31"/>
        <v>0</v>
      </c>
    </row>
    <row r="137" spans="2:13" ht="27.6" x14ac:dyDescent="0.3">
      <c r="B137" s="22">
        <v>116</v>
      </c>
      <c r="C137" s="23" t="s">
        <v>300</v>
      </c>
      <c r="D137" s="24" t="s">
        <v>40</v>
      </c>
      <c r="E137" s="25" t="s">
        <v>301</v>
      </c>
      <c r="F137" s="24" t="s">
        <v>66</v>
      </c>
      <c r="G137" s="27">
        <v>5.34</v>
      </c>
      <c r="H137" s="28"/>
      <c r="I137" s="28"/>
      <c r="J137" s="27">
        <f t="shared" si="28"/>
        <v>0</v>
      </c>
      <c r="K137" s="27">
        <f t="shared" si="29"/>
        <v>0</v>
      </c>
      <c r="L137" s="27">
        <f t="shared" si="30"/>
        <v>0</v>
      </c>
      <c r="M137" s="29">
        <f t="shared" si="31"/>
        <v>0</v>
      </c>
    </row>
    <row r="138" spans="2:13" ht="27.6" x14ac:dyDescent="0.3">
      <c r="B138" s="22">
        <v>117</v>
      </c>
      <c r="C138" s="23" t="s">
        <v>302</v>
      </c>
      <c r="D138" s="24" t="s">
        <v>40</v>
      </c>
      <c r="E138" s="25" t="s">
        <v>303</v>
      </c>
      <c r="F138" s="24" t="s">
        <v>66</v>
      </c>
      <c r="G138" s="27">
        <v>3</v>
      </c>
      <c r="H138" s="28"/>
      <c r="I138" s="28"/>
      <c r="J138" s="27">
        <f t="shared" si="28"/>
        <v>0</v>
      </c>
      <c r="K138" s="27">
        <f t="shared" si="29"/>
        <v>0</v>
      </c>
      <c r="L138" s="27">
        <f t="shared" si="30"/>
        <v>0</v>
      </c>
      <c r="M138" s="29">
        <f t="shared" si="31"/>
        <v>0</v>
      </c>
    </row>
    <row r="139" spans="2:13" ht="15" x14ac:dyDescent="0.3">
      <c r="B139" s="22">
        <v>118</v>
      </c>
      <c r="C139" s="23" t="s">
        <v>304</v>
      </c>
      <c r="D139" s="24" t="s">
        <v>40</v>
      </c>
      <c r="E139" s="25" t="s">
        <v>305</v>
      </c>
      <c r="F139" s="24" t="s">
        <v>66</v>
      </c>
      <c r="G139" s="27">
        <v>39.26</v>
      </c>
      <c r="H139" s="28"/>
      <c r="I139" s="28"/>
      <c r="J139" s="27">
        <f t="shared" si="28"/>
        <v>0</v>
      </c>
      <c r="K139" s="27">
        <f t="shared" si="29"/>
        <v>0</v>
      </c>
      <c r="L139" s="27">
        <f t="shared" si="30"/>
        <v>0</v>
      </c>
      <c r="M139" s="29">
        <f t="shared" si="31"/>
        <v>0</v>
      </c>
    </row>
    <row r="140" spans="2:13" ht="15" x14ac:dyDescent="0.3">
      <c r="B140" s="22">
        <v>119</v>
      </c>
      <c r="C140" s="23" t="s">
        <v>306</v>
      </c>
      <c r="D140" s="24" t="s">
        <v>40</v>
      </c>
      <c r="E140" s="25" t="s">
        <v>307</v>
      </c>
      <c r="F140" s="24" t="s">
        <v>66</v>
      </c>
      <c r="G140" s="27">
        <v>14.22</v>
      </c>
      <c r="H140" s="28"/>
      <c r="I140" s="28"/>
      <c r="J140" s="27">
        <f t="shared" si="28"/>
        <v>0</v>
      </c>
      <c r="K140" s="27">
        <f t="shared" si="29"/>
        <v>0</v>
      </c>
      <c r="L140" s="27">
        <f t="shared" si="30"/>
        <v>0</v>
      </c>
      <c r="M140" s="29">
        <f t="shared" si="31"/>
        <v>0</v>
      </c>
    </row>
    <row r="141" spans="2:13" x14ac:dyDescent="0.3">
      <c r="B141" s="22">
        <v>120</v>
      </c>
      <c r="C141" s="23" t="s">
        <v>308</v>
      </c>
      <c r="D141" s="24" t="s">
        <v>40</v>
      </c>
      <c r="E141" s="25" t="s">
        <v>309</v>
      </c>
      <c r="F141" s="24" t="s">
        <v>108</v>
      </c>
      <c r="G141" s="27">
        <v>95</v>
      </c>
      <c r="H141" s="28"/>
      <c r="I141" s="28"/>
      <c r="J141" s="27">
        <f t="shared" si="28"/>
        <v>0</v>
      </c>
      <c r="K141" s="27">
        <f t="shared" si="29"/>
        <v>0</v>
      </c>
      <c r="L141" s="27">
        <f t="shared" si="30"/>
        <v>0</v>
      </c>
      <c r="M141" s="29">
        <f t="shared" si="31"/>
        <v>0</v>
      </c>
    </row>
    <row r="142" spans="2:13" x14ac:dyDescent="0.3">
      <c r="B142" s="22">
        <v>121</v>
      </c>
      <c r="C142" s="23" t="s">
        <v>310</v>
      </c>
      <c r="D142" s="24" t="s">
        <v>40</v>
      </c>
      <c r="E142" s="25" t="s">
        <v>311</v>
      </c>
      <c r="F142" s="24" t="s">
        <v>108</v>
      </c>
      <c r="G142" s="27">
        <v>50</v>
      </c>
      <c r="H142" s="28"/>
      <c r="I142" s="28"/>
      <c r="J142" s="27">
        <f t="shared" si="28"/>
        <v>0</v>
      </c>
      <c r="K142" s="27">
        <f t="shared" si="29"/>
        <v>0</v>
      </c>
      <c r="L142" s="27">
        <f t="shared" si="30"/>
        <v>0</v>
      </c>
      <c r="M142" s="29">
        <f t="shared" si="31"/>
        <v>0</v>
      </c>
    </row>
    <row r="143" spans="2:13" ht="15" x14ac:dyDescent="0.3">
      <c r="B143" s="22">
        <v>122</v>
      </c>
      <c r="C143" s="23" t="s">
        <v>312</v>
      </c>
      <c r="D143" s="24" t="s">
        <v>40</v>
      </c>
      <c r="E143" s="25" t="s">
        <v>313</v>
      </c>
      <c r="F143" s="24" t="s">
        <v>66</v>
      </c>
      <c r="G143" s="27">
        <v>8.68</v>
      </c>
      <c r="H143" s="28"/>
      <c r="I143" s="28"/>
      <c r="J143" s="27">
        <f t="shared" si="28"/>
        <v>0</v>
      </c>
      <c r="K143" s="27">
        <f t="shared" si="29"/>
        <v>0</v>
      </c>
      <c r="L143" s="27">
        <f t="shared" si="30"/>
        <v>0</v>
      </c>
      <c r="M143" s="29">
        <f t="shared" si="31"/>
        <v>0</v>
      </c>
    </row>
    <row r="144" spans="2:13" ht="15" x14ac:dyDescent="0.3">
      <c r="B144" s="22">
        <v>123</v>
      </c>
      <c r="C144" s="23" t="s">
        <v>314</v>
      </c>
      <c r="D144" s="24" t="s">
        <v>40</v>
      </c>
      <c r="E144" s="25" t="s">
        <v>315</v>
      </c>
      <c r="F144" s="24" t="s">
        <v>66</v>
      </c>
      <c r="G144" s="27">
        <v>2.42</v>
      </c>
      <c r="H144" s="28"/>
      <c r="I144" s="28"/>
      <c r="J144" s="27">
        <f t="shared" si="28"/>
        <v>0</v>
      </c>
      <c r="K144" s="27">
        <f t="shared" si="29"/>
        <v>0</v>
      </c>
      <c r="L144" s="27">
        <f t="shared" si="30"/>
        <v>0</v>
      </c>
      <c r="M144" s="29">
        <f t="shared" si="31"/>
        <v>0</v>
      </c>
    </row>
    <row r="145" spans="2:13" ht="27.6" x14ac:dyDescent="0.3">
      <c r="B145" s="22">
        <v>124</v>
      </c>
      <c r="C145" s="23" t="s">
        <v>316</v>
      </c>
      <c r="D145" s="24" t="s">
        <v>40</v>
      </c>
      <c r="E145" s="25" t="s">
        <v>317</v>
      </c>
      <c r="F145" s="24" t="s">
        <v>66</v>
      </c>
      <c r="G145" s="27">
        <v>9.19</v>
      </c>
      <c r="H145" s="28"/>
      <c r="I145" s="28"/>
      <c r="J145" s="27">
        <f t="shared" si="28"/>
        <v>0</v>
      </c>
      <c r="K145" s="27">
        <f t="shared" si="29"/>
        <v>0</v>
      </c>
      <c r="L145" s="27">
        <f t="shared" si="30"/>
        <v>0</v>
      </c>
      <c r="M145" s="29">
        <f t="shared" si="31"/>
        <v>0</v>
      </c>
    </row>
    <row r="146" spans="2:13" x14ac:dyDescent="0.3">
      <c r="B146" s="22">
        <v>125</v>
      </c>
      <c r="C146" s="23" t="s">
        <v>318</v>
      </c>
      <c r="D146" s="24" t="s">
        <v>40</v>
      </c>
      <c r="E146" s="25" t="s">
        <v>319</v>
      </c>
      <c r="F146" s="24" t="s">
        <v>99</v>
      </c>
      <c r="G146" s="27">
        <v>1</v>
      </c>
      <c r="H146" s="28"/>
      <c r="I146" s="28"/>
      <c r="J146" s="27">
        <f>G146*H146</f>
        <v>0</v>
      </c>
      <c r="K146" s="27">
        <f>G146*I146</f>
        <v>0</v>
      </c>
      <c r="L146" s="27">
        <f>J146+K146</f>
        <v>0</v>
      </c>
      <c r="M146" s="29">
        <f>L146*1.21</f>
        <v>0</v>
      </c>
    </row>
    <row r="147" spans="2:13" x14ac:dyDescent="0.3">
      <c r="B147" s="22">
        <v>126</v>
      </c>
      <c r="C147" s="23" t="s">
        <v>320</v>
      </c>
      <c r="D147" s="24" t="s">
        <v>40</v>
      </c>
      <c r="E147" s="25" t="s">
        <v>321</v>
      </c>
      <c r="F147" s="24" t="s">
        <v>99</v>
      </c>
      <c r="G147" s="27">
        <v>1</v>
      </c>
      <c r="H147" s="28"/>
      <c r="I147" s="28"/>
      <c r="J147" s="27">
        <f t="shared" ref="J147:J156" si="32">G147*H147</f>
        <v>0</v>
      </c>
      <c r="K147" s="27">
        <f t="shared" ref="K147:K156" si="33">G147*I147</f>
        <v>0</v>
      </c>
      <c r="L147" s="27">
        <f t="shared" ref="L147:L156" si="34">J147+K147</f>
        <v>0</v>
      </c>
      <c r="M147" s="29">
        <f t="shared" si="31"/>
        <v>0</v>
      </c>
    </row>
    <row r="148" spans="2:13" x14ac:dyDescent="0.3">
      <c r="B148" s="22">
        <v>127</v>
      </c>
      <c r="C148" s="23" t="s">
        <v>322</v>
      </c>
      <c r="D148" s="24" t="s">
        <v>40</v>
      </c>
      <c r="E148" s="25" t="s">
        <v>323</v>
      </c>
      <c r="F148" s="24" t="s">
        <v>99</v>
      </c>
      <c r="G148" s="27">
        <v>4</v>
      </c>
      <c r="H148" s="28"/>
      <c r="I148" s="28"/>
      <c r="J148" s="27">
        <f t="shared" si="32"/>
        <v>0</v>
      </c>
      <c r="K148" s="27">
        <f t="shared" si="33"/>
        <v>0</v>
      </c>
      <c r="L148" s="27">
        <f t="shared" si="34"/>
        <v>0</v>
      </c>
      <c r="M148" s="29">
        <f t="shared" si="31"/>
        <v>0</v>
      </c>
    </row>
    <row r="149" spans="2:13" x14ac:dyDescent="0.3">
      <c r="B149" s="22">
        <v>128</v>
      </c>
      <c r="C149" s="23" t="s">
        <v>324</v>
      </c>
      <c r="D149" s="24" t="s">
        <v>40</v>
      </c>
      <c r="E149" s="25" t="s">
        <v>325</v>
      </c>
      <c r="F149" s="24" t="s">
        <v>99</v>
      </c>
      <c r="G149" s="27">
        <v>4</v>
      </c>
      <c r="H149" s="28"/>
      <c r="I149" s="28"/>
      <c r="J149" s="27">
        <f t="shared" si="32"/>
        <v>0</v>
      </c>
      <c r="K149" s="27">
        <f t="shared" si="33"/>
        <v>0</v>
      </c>
      <c r="L149" s="27">
        <f t="shared" si="34"/>
        <v>0</v>
      </c>
      <c r="M149" s="29">
        <f t="shared" si="31"/>
        <v>0</v>
      </c>
    </row>
    <row r="150" spans="2:13" x14ac:dyDescent="0.3">
      <c r="B150" s="22">
        <v>129</v>
      </c>
      <c r="C150" s="23" t="s">
        <v>326</v>
      </c>
      <c r="D150" s="24" t="s">
        <v>40</v>
      </c>
      <c r="E150" s="25" t="s">
        <v>327</v>
      </c>
      <c r="F150" s="24" t="s">
        <v>99</v>
      </c>
      <c r="G150" s="27">
        <v>3</v>
      </c>
      <c r="H150" s="28"/>
      <c r="I150" s="28"/>
      <c r="J150" s="27">
        <f t="shared" si="32"/>
        <v>0</v>
      </c>
      <c r="K150" s="27">
        <f t="shared" si="33"/>
        <v>0</v>
      </c>
      <c r="L150" s="27">
        <f t="shared" si="34"/>
        <v>0</v>
      </c>
      <c r="M150" s="29">
        <f t="shared" si="31"/>
        <v>0</v>
      </c>
    </row>
    <row r="151" spans="2:13" ht="27.6" x14ac:dyDescent="0.3">
      <c r="B151" s="22">
        <v>130</v>
      </c>
      <c r="C151" s="23" t="s">
        <v>328</v>
      </c>
      <c r="D151" s="24" t="s">
        <v>40</v>
      </c>
      <c r="E151" s="25" t="s">
        <v>329</v>
      </c>
      <c r="F151" s="24" t="s">
        <v>99</v>
      </c>
      <c r="G151" s="27">
        <v>3</v>
      </c>
      <c r="H151" s="28"/>
      <c r="I151" s="28"/>
      <c r="J151" s="27">
        <f t="shared" si="32"/>
        <v>0</v>
      </c>
      <c r="K151" s="27">
        <f t="shared" si="33"/>
        <v>0</v>
      </c>
      <c r="L151" s="27">
        <f t="shared" si="34"/>
        <v>0</v>
      </c>
      <c r="M151" s="29">
        <f t="shared" si="31"/>
        <v>0</v>
      </c>
    </row>
    <row r="152" spans="2:13" x14ac:dyDescent="0.3">
      <c r="B152" s="22">
        <v>131</v>
      </c>
      <c r="C152" s="23" t="s">
        <v>330</v>
      </c>
      <c r="D152" s="24" t="s">
        <v>40</v>
      </c>
      <c r="E152" s="25" t="s">
        <v>331</v>
      </c>
      <c r="F152" s="24" t="s">
        <v>99</v>
      </c>
      <c r="G152" s="27">
        <v>2</v>
      </c>
      <c r="H152" s="28"/>
      <c r="I152" s="28"/>
      <c r="J152" s="27">
        <f t="shared" si="32"/>
        <v>0</v>
      </c>
      <c r="K152" s="27">
        <f t="shared" si="33"/>
        <v>0</v>
      </c>
      <c r="L152" s="27">
        <f t="shared" si="34"/>
        <v>0</v>
      </c>
      <c r="M152" s="29">
        <f t="shared" si="31"/>
        <v>0</v>
      </c>
    </row>
    <row r="153" spans="2:13" x14ac:dyDescent="0.3">
      <c r="B153" s="22">
        <v>132</v>
      </c>
      <c r="C153" s="23" t="s">
        <v>332</v>
      </c>
      <c r="D153" s="24" t="s">
        <v>40</v>
      </c>
      <c r="E153" s="25" t="s">
        <v>333</v>
      </c>
      <c r="F153" s="24" t="s">
        <v>99</v>
      </c>
      <c r="G153" s="27">
        <v>2</v>
      </c>
      <c r="H153" s="28"/>
      <c r="I153" s="28"/>
      <c r="J153" s="27">
        <f t="shared" si="32"/>
        <v>0</v>
      </c>
      <c r="K153" s="27">
        <f t="shared" si="33"/>
        <v>0</v>
      </c>
      <c r="L153" s="27">
        <f t="shared" si="34"/>
        <v>0</v>
      </c>
      <c r="M153" s="29">
        <f t="shared" si="31"/>
        <v>0</v>
      </c>
    </row>
    <row r="154" spans="2:13" ht="27.6" x14ac:dyDescent="0.3">
      <c r="B154" s="22">
        <v>133</v>
      </c>
      <c r="C154" s="23" t="s">
        <v>334</v>
      </c>
      <c r="D154" s="24" t="s">
        <v>40</v>
      </c>
      <c r="E154" s="25" t="s">
        <v>335</v>
      </c>
      <c r="F154" s="24" t="s">
        <v>66</v>
      </c>
      <c r="G154" s="27">
        <v>269.47000000000003</v>
      </c>
      <c r="H154" s="28"/>
      <c r="I154" s="28"/>
      <c r="J154" s="27">
        <f t="shared" si="32"/>
        <v>0</v>
      </c>
      <c r="K154" s="27">
        <f t="shared" si="33"/>
        <v>0</v>
      </c>
      <c r="L154" s="27">
        <f t="shared" si="34"/>
        <v>0</v>
      </c>
      <c r="M154" s="29">
        <f t="shared" si="31"/>
        <v>0</v>
      </c>
    </row>
    <row r="155" spans="2:13" ht="15" x14ac:dyDescent="0.3">
      <c r="B155" s="22">
        <v>134</v>
      </c>
      <c r="C155" s="23" t="s">
        <v>336</v>
      </c>
      <c r="D155" s="24" t="s">
        <v>40</v>
      </c>
      <c r="E155" s="25" t="s">
        <v>337</v>
      </c>
      <c r="F155" s="24" t="s">
        <v>66</v>
      </c>
      <c r="G155" s="27">
        <v>282.95</v>
      </c>
      <c r="H155" s="28"/>
      <c r="I155" s="28"/>
      <c r="J155" s="27">
        <f t="shared" si="32"/>
        <v>0</v>
      </c>
      <c r="K155" s="27">
        <f t="shared" si="33"/>
        <v>0</v>
      </c>
      <c r="L155" s="27">
        <f t="shared" si="34"/>
        <v>0</v>
      </c>
      <c r="M155" s="29">
        <f t="shared" si="31"/>
        <v>0</v>
      </c>
    </row>
    <row r="156" spans="2:13" ht="27.6" x14ac:dyDescent="0.3">
      <c r="B156" s="22">
        <v>135</v>
      </c>
      <c r="C156" s="23" t="s">
        <v>338</v>
      </c>
      <c r="D156" s="24" t="s">
        <v>40</v>
      </c>
      <c r="E156" s="25" t="s">
        <v>339</v>
      </c>
      <c r="F156" s="24" t="s">
        <v>61</v>
      </c>
      <c r="G156" s="27">
        <v>5.97</v>
      </c>
      <c r="H156" s="28"/>
      <c r="I156" s="28"/>
      <c r="J156" s="27">
        <f t="shared" si="32"/>
        <v>0</v>
      </c>
      <c r="K156" s="27">
        <f t="shared" si="33"/>
        <v>0</v>
      </c>
      <c r="L156" s="27">
        <f t="shared" si="34"/>
        <v>0</v>
      </c>
      <c r="M156" s="29">
        <f t="shared" si="31"/>
        <v>0</v>
      </c>
    </row>
    <row r="157" spans="2:13" x14ac:dyDescent="0.3">
      <c r="B157" s="42"/>
      <c r="C157" s="18" t="s">
        <v>340</v>
      </c>
      <c r="D157" s="43"/>
      <c r="E157" s="19" t="s">
        <v>341</v>
      </c>
      <c r="F157" s="19"/>
      <c r="G157" s="19"/>
      <c r="H157" s="19"/>
      <c r="I157" s="19"/>
      <c r="J157" s="20">
        <f>SUBTOTAL(9,J158:J169)</f>
        <v>0</v>
      </c>
      <c r="K157" s="20">
        <f>SUBTOTAL(9,K158:K169)</f>
        <v>0</v>
      </c>
      <c r="L157" s="20">
        <f>SUBTOTAL(9,L158:L169)</f>
        <v>0</v>
      </c>
      <c r="M157" s="21">
        <f>SUBTOTAL(9,M158:M169)</f>
        <v>0</v>
      </c>
    </row>
    <row r="158" spans="2:13" x14ac:dyDescent="0.3">
      <c r="B158" s="22">
        <v>136</v>
      </c>
      <c r="C158" s="23" t="s">
        <v>342</v>
      </c>
      <c r="D158" s="24" t="s">
        <v>40</v>
      </c>
      <c r="E158" s="25" t="s">
        <v>343</v>
      </c>
      <c r="F158" s="24" t="s">
        <v>108</v>
      </c>
      <c r="G158" s="27">
        <v>88</v>
      </c>
      <c r="H158" s="28"/>
      <c r="I158" s="28"/>
      <c r="J158" s="27">
        <f t="shared" ref="J158:J169" si="35">G158*H158</f>
        <v>0</v>
      </c>
      <c r="K158" s="27">
        <f t="shared" ref="K158:K169" si="36">G158*I158</f>
        <v>0</v>
      </c>
      <c r="L158" s="27">
        <f t="shared" ref="L158:L169" si="37">J158+K158</f>
        <v>0</v>
      </c>
      <c r="M158" s="29">
        <f t="shared" ref="M158:M221" si="38">L158*1.21</f>
        <v>0</v>
      </c>
    </row>
    <row r="159" spans="2:13" x14ac:dyDescent="0.3">
      <c r="B159" s="22">
        <v>137</v>
      </c>
      <c r="C159" s="23" t="s">
        <v>344</v>
      </c>
      <c r="D159" s="24" t="s">
        <v>40</v>
      </c>
      <c r="E159" s="25" t="s">
        <v>345</v>
      </c>
      <c r="F159" s="24" t="s">
        <v>108</v>
      </c>
      <c r="G159" s="27">
        <v>37</v>
      </c>
      <c r="H159" s="28"/>
      <c r="I159" s="28"/>
      <c r="J159" s="27">
        <f t="shared" si="35"/>
        <v>0</v>
      </c>
      <c r="K159" s="27">
        <f t="shared" si="36"/>
        <v>0</v>
      </c>
      <c r="L159" s="27">
        <f t="shared" si="37"/>
        <v>0</v>
      </c>
      <c r="M159" s="29">
        <f t="shared" si="38"/>
        <v>0</v>
      </c>
    </row>
    <row r="160" spans="2:13" ht="15" x14ac:dyDescent="0.3">
      <c r="B160" s="22">
        <v>138</v>
      </c>
      <c r="C160" s="23" t="s">
        <v>346</v>
      </c>
      <c r="D160" s="24" t="s">
        <v>40</v>
      </c>
      <c r="E160" s="25" t="s">
        <v>347</v>
      </c>
      <c r="F160" s="24" t="s">
        <v>66</v>
      </c>
      <c r="G160" s="27">
        <v>10</v>
      </c>
      <c r="H160" s="28"/>
      <c r="I160" s="28"/>
      <c r="J160" s="27">
        <f t="shared" si="35"/>
        <v>0</v>
      </c>
      <c r="K160" s="27">
        <f t="shared" si="36"/>
        <v>0</v>
      </c>
      <c r="L160" s="27">
        <f t="shared" si="37"/>
        <v>0</v>
      </c>
      <c r="M160" s="29">
        <f t="shared" si="38"/>
        <v>0</v>
      </c>
    </row>
    <row r="161" spans="2:13" x14ac:dyDescent="0.3">
      <c r="B161" s="22">
        <v>139</v>
      </c>
      <c r="C161" s="23" t="s">
        <v>348</v>
      </c>
      <c r="D161" s="24" t="s">
        <v>40</v>
      </c>
      <c r="E161" s="25" t="s">
        <v>349</v>
      </c>
      <c r="F161" s="24" t="s">
        <v>108</v>
      </c>
      <c r="G161" s="27">
        <v>30.5</v>
      </c>
      <c r="H161" s="28"/>
      <c r="I161" s="28"/>
      <c r="J161" s="27">
        <f t="shared" si="35"/>
        <v>0</v>
      </c>
      <c r="K161" s="27">
        <f t="shared" si="36"/>
        <v>0</v>
      </c>
      <c r="L161" s="27">
        <f t="shared" si="37"/>
        <v>0</v>
      </c>
      <c r="M161" s="29">
        <f t="shared" si="38"/>
        <v>0</v>
      </c>
    </row>
    <row r="162" spans="2:13" ht="27.6" x14ac:dyDescent="0.3">
      <c r="B162" s="22">
        <v>140</v>
      </c>
      <c r="C162" s="23" t="s">
        <v>350</v>
      </c>
      <c r="D162" s="24" t="s">
        <v>40</v>
      </c>
      <c r="E162" s="25" t="s">
        <v>351</v>
      </c>
      <c r="F162" s="24" t="s">
        <v>108</v>
      </c>
      <c r="G162" s="27">
        <v>91</v>
      </c>
      <c r="H162" s="28"/>
      <c r="I162" s="28"/>
      <c r="J162" s="27">
        <f t="shared" si="35"/>
        <v>0</v>
      </c>
      <c r="K162" s="27">
        <f t="shared" si="36"/>
        <v>0</v>
      </c>
      <c r="L162" s="27">
        <f t="shared" si="37"/>
        <v>0</v>
      </c>
      <c r="M162" s="29">
        <f t="shared" si="38"/>
        <v>0</v>
      </c>
    </row>
    <row r="163" spans="2:13" x14ac:dyDescent="0.3">
      <c r="B163" s="22">
        <v>141</v>
      </c>
      <c r="C163" s="23" t="s">
        <v>352</v>
      </c>
      <c r="D163" s="24" t="s">
        <v>40</v>
      </c>
      <c r="E163" s="25" t="s">
        <v>353</v>
      </c>
      <c r="F163" s="24" t="s">
        <v>108</v>
      </c>
      <c r="G163" s="27">
        <v>37</v>
      </c>
      <c r="H163" s="28"/>
      <c r="I163" s="28"/>
      <c r="J163" s="27">
        <f t="shared" si="35"/>
        <v>0</v>
      </c>
      <c r="K163" s="27">
        <f t="shared" si="36"/>
        <v>0</v>
      </c>
      <c r="L163" s="27">
        <f t="shared" si="37"/>
        <v>0</v>
      </c>
      <c r="M163" s="29">
        <f t="shared" si="38"/>
        <v>0</v>
      </c>
    </row>
    <row r="164" spans="2:13" ht="27.6" x14ac:dyDescent="0.3">
      <c r="B164" s="22">
        <v>142</v>
      </c>
      <c r="C164" s="23" t="s">
        <v>354</v>
      </c>
      <c r="D164" s="24" t="s">
        <v>40</v>
      </c>
      <c r="E164" s="25" t="s">
        <v>355</v>
      </c>
      <c r="F164" s="24" t="s">
        <v>99</v>
      </c>
      <c r="G164" s="27">
        <v>42</v>
      </c>
      <c r="H164" s="28"/>
      <c r="I164" s="28"/>
      <c r="J164" s="27">
        <f t="shared" si="35"/>
        <v>0</v>
      </c>
      <c r="K164" s="27">
        <f t="shared" si="36"/>
        <v>0</v>
      </c>
      <c r="L164" s="27">
        <f t="shared" si="37"/>
        <v>0</v>
      </c>
      <c r="M164" s="29">
        <f t="shared" si="38"/>
        <v>0</v>
      </c>
    </row>
    <row r="165" spans="2:13" x14ac:dyDescent="0.3">
      <c r="B165" s="22">
        <v>143</v>
      </c>
      <c r="C165" s="23" t="s">
        <v>356</v>
      </c>
      <c r="D165" s="24" t="s">
        <v>40</v>
      </c>
      <c r="E165" s="25" t="s">
        <v>357</v>
      </c>
      <c r="F165" s="24" t="s">
        <v>108</v>
      </c>
      <c r="G165" s="27">
        <v>37</v>
      </c>
      <c r="H165" s="28"/>
      <c r="I165" s="28"/>
      <c r="J165" s="27">
        <f t="shared" si="35"/>
        <v>0</v>
      </c>
      <c r="K165" s="27">
        <f t="shared" si="36"/>
        <v>0</v>
      </c>
      <c r="L165" s="27">
        <f t="shared" si="37"/>
        <v>0</v>
      </c>
      <c r="M165" s="29">
        <f t="shared" si="38"/>
        <v>0</v>
      </c>
    </row>
    <row r="166" spans="2:13" ht="27.6" x14ac:dyDescent="0.3">
      <c r="B166" s="22">
        <v>144</v>
      </c>
      <c r="C166" s="23" t="s">
        <v>358</v>
      </c>
      <c r="D166" s="24" t="s">
        <v>40</v>
      </c>
      <c r="E166" s="25" t="s">
        <v>359</v>
      </c>
      <c r="F166" s="24" t="s">
        <v>99</v>
      </c>
      <c r="G166" s="27">
        <v>42</v>
      </c>
      <c r="H166" s="28"/>
      <c r="I166" s="28"/>
      <c r="J166" s="27">
        <f t="shared" si="35"/>
        <v>0</v>
      </c>
      <c r="K166" s="27">
        <f t="shared" si="36"/>
        <v>0</v>
      </c>
      <c r="L166" s="27">
        <f t="shared" si="37"/>
        <v>0</v>
      </c>
      <c r="M166" s="29">
        <f t="shared" si="38"/>
        <v>0</v>
      </c>
    </row>
    <row r="167" spans="2:13" ht="27.6" x14ac:dyDescent="0.3">
      <c r="B167" s="22">
        <v>145</v>
      </c>
      <c r="C167" s="23" t="s">
        <v>360</v>
      </c>
      <c r="D167" s="24" t="s">
        <v>40</v>
      </c>
      <c r="E167" s="25" t="s">
        <v>361</v>
      </c>
      <c r="F167" s="24" t="s">
        <v>99</v>
      </c>
      <c r="G167" s="27">
        <v>20</v>
      </c>
      <c r="H167" s="28"/>
      <c r="I167" s="28"/>
      <c r="J167" s="27">
        <f t="shared" si="35"/>
        <v>0</v>
      </c>
      <c r="K167" s="27">
        <f t="shared" si="36"/>
        <v>0</v>
      </c>
      <c r="L167" s="27">
        <f t="shared" si="37"/>
        <v>0</v>
      </c>
      <c r="M167" s="29">
        <f t="shared" si="38"/>
        <v>0</v>
      </c>
    </row>
    <row r="168" spans="2:13" ht="27.6" x14ac:dyDescent="0.3">
      <c r="B168" s="22">
        <v>146</v>
      </c>
      <c r="C168" s="23" t="s">
        <v>362</v>
      </c>
      <c r="D168" s="24" t="s">
        <v>40</v>
      </c>
      <c r="E168" s="25" t="s">
        <v>363</v>
      </c>
      <c r="F168" s="24" t="s">
        <v>99</v>
      </c>
      <c r="G168" s="27">
        <v>10</v>
      </c>
      <c r="H168" s="28"/>
      <c r="I168" s="28"/>
      <c r="J168" s="27">
        <f t="shared" si="35"/>
        <v>0</v>
      </c>
      <c r="K168" s="27">
        <f t="shared" si="36"/>
        <v>0</v>
      </c>
      <c r="L168" s="27">
        <f t="shared" si="37"/>
        <v>0</v>
      </c>
      <c r="M168" s="29">
        <f t="shared" si="38"/>
        <v>0</v>
      </c>
    </row>
    <row r="169" spans="2:13" x14ac:dyDescent="0.3">
      <c r="B169" s="22">
        <v>147</v>
      </c>
      <c r="C169" s="23" t="s">
        <v>364</v>
      </c>
      <c r="D169" s="24" t="s">
        <v>40</v>
      </c>
      <c r="E169" s="25" t="s">
        <v>365</v>
      </c>
      <c r="F169" s="24" t="s">
        <v>61</v>
      </c>
      <c r="G169" s="27">
        <v>0.84</v>
      </c>
      <c r="H169" s="28"/>
      <c r="I169" s="28"/>
      <c r="J169" s="27">
        <f t="shared" si="35"/>
        <v>0</v>
      </c>
      <c r="K169" s="27">
        <f t="shared" si="36"/>
        <v>0</v>
      </c>
      <c r="L169" s="27">
        <f t="shared" si="37"/>
        <v>0</v>
      </c>
      <c r="M169" s="29">
        <f t="shared" si="38"/>
        <v>0</v>
      </c>
    </row>
    <row r="170" spans="2:13" x14ac:dyDescent="0.3">
      <c r="B170" s="42"/>
      <c r="C170" s="18" t="s">
        <v>366</v>
      </c>
      <c r="D170" s="43"/>
      <c r="E170" s="19" t="s">
        <v>367</v>
      </c>
      <c r="F170" s="19"/>
      <c r="G170" s="19"/>
      <c r="H170" s="19"/>
      <c r="I170" s="19"/>
      <c r="J170" s="20">
        <f>SUBTOTAL(9,J171:J190)</f>
        <v>0</v>
      </c>
      <c r="K170" s="20">
        <f>SUBTOTAL(9,K171:K190)</f>
        <v>0</v>
      </c>
      <c r="L170" s="20">
        <f>SUBTOTAL(9,L171:L190)</f>
        <v>0</v>
      </c>
      <c r="M170" s="21">
        <f>SUBTOTAL(9,M171:M190)</f>
        <v>0</v>
      </c>
    </row>
    <row r="171" spans="2:13" ht="27.6" x14ac:dyDescent="0.3">
      <c r="B171" s="22">
        <v>148</v>
      </c>
      <c r="C171" s="23" t="s">
        <v>368</v>
      </c>
      <c r="D171" s="24" t="s">
        <v>40</v>
      </c>
      <c r="E171" s="25" t="s">
        <v>369</v>
      </c>
      <c r="F171" s="24" t="s">
        <v>66</v>
      </c>
      <c r="G171" s="27">
        <v>1.65</v>
      </c>
      <c r="H171" s="28"/>
      <c r="I171" s="28"/>
      <c r="J171" s="27">
        <f t="shared" ref="J171:J190" si="39">G171*H171</f>
        <v>0</v>
      </c>
      <c r="K171" s="27">
        <f t="shared" ref="K171:K190" si="40">G171*I171</f>
        <v>0</v>
      </c>
      <c r="L171" s="27">
        <f t="shared" ref="L171:L190" si="41">J171+K171</f>
        <v>0</v>
      </c>
      <c r="M171" s="29">
        <f t="shared" si="38"/>
        <v>0</v>
      </c>
    </row>
    <row r="172" spans="2:13" ht="27.6" x14ac:dyDescent="0.3">
      <c r="B172" s="22">
        <v>149</v>
      </c>
      <c r="C172" s="23" t="s">
        <v>370</v>
      </c>
      <c r="D172" s="24" t="s">
        <v>40</v>
      </c>
      <c r="E172" s="25" t="s">
        <v>371</v>
      </c>
      <c r="F172" s="24" t="s">
        <v>47</v>
      </c>
      <c r="G172" s="27">
        <v>1</v>
      </c>
      <c r="H172" s="28"/>
      <c r="I172" s="28"/>
      <c r="J172" s="27">
        <f t="shared" si="39"/>
        <v>0</v>
      </c>
      <c r="K172" s="27">
        <f t="shared" si="40"/>
        <v>0</v>
      </c>
      <c r="L172" s="27">
        <f t="shared" si="41"/>
        <v>0</v>
      </c>
      <c r="M172" s="29">
        <f t="shared" si="38"/>
        <v>0</v>
      </c>
    </row>
    <row r="173" spans="2:13" ht="41.4" x14ac:dyDescent="0.3">
      <c r="B173" s="22">
        <v>150</v>
      </c>
      <c r="C173" s="23" t="s">
        <v>372</v>
      </c>
      <c r="D173" s="24" t="s">
        <v>40</v>
      </c>
      <c r="E173" s="25" t="s">
        <v>373</v>
      </c>
      <c r="F173" s="24" t="s">
        <v>47</v>
      </c>
      <c r="G173" s="27">
        <v>1</v>
      </c>
      <c r="H173" s="28"/>
      <c r="I173" s="28"/>
      <c r="J173" s="27">
        <f t="shared" si="39"/>
        <v>0</v>
      </c>
      <c r="K173" s="27">
        <f t="shared" si="40"/>
        <v>0</v>
      </c>
      <c r="L173" s="27">
        <f t="shared" si="41"/>
        <v>0</v>
      </c>
      <c r="M173" s="29">
        <f t="shared" si="38"/>
        <v>0</v>
      </c>
    </row>
    <row r="174" spans="2:13" ht="41.4" x14ac:dyDescent="0.3">
      <c r="B174" s="22">
        <v>151</v>
      </c>
      <c r="C174" s="23" t="s">
        <v>374</v>
      </c>
      <c r="D174" s="24" t="s">
        <v>40</v>
      </c>
      <c r="E174" s="25" t="s">
        <v>375</v>
      </c>
      <c r="F174" s="24" t="s">
        <v>47</v>
      </c>
      <c r="G174" s="27">
        <v>1</v>
      </c>
      <c r="H174" s="28"/>
      <c r="I174" s="28"/>
      <c r="J174" s="27">
        <f t="shared" si="39"/>
        <v>0</v>
      </c>
      <c r="K174" s="27">
        <f t="shared" si="40"/>
        <v>0</v>
      </c>
      <c r="L174" s="27">
        <f t="shared" si="41"/>
        <v>0</v>
      </c>
      <c r="M174" s="29">
        <f t="shared" si="38"/>
        <v>0</v>
      </c>
    </row>
    <row r="175" spans="2:13" ht="41.4" x14ac:dyDescent="0.3">
      <c r="B175" s="22">
        <v>152</v>
      </c>
      <c r="C175" s="23" t="s">
        <v>376</v>
      </c>
      <c r="D175" s="24" t="s">
        <v>40</v>
      </c>
      <c r="E175" s="25" t="s">
        <v>377</v>
      </c>
      <c r="F175" s="24" t="s">
        <v>47</v>
      </c>
      <c r="G175" s="27">
        <v>1</v>
      </c>
      <c r="H175" s="28"/>
      <c r="I175" s="28"/>
      <c r="J175" s="27">
        <f t="shared" si="39"/>
        <v>0</v>
      </c>
      <c r="K175" s="27">
        <f t="shared" si="40"/>
        <v>0</v>
      </c>
      <c r="L175" s="27">
        <f t="shared" si="41"/>
        <v>0</v>
      </c>
      <c r="M175" s="29">
        <f t="shared" si="38"/>
        <v>0</v>
      </c>
    </row>
    <row r="176" spans="2:13" ht="41.4" x14ac:dyDescent="0.3">
      <c r="B176" s="22">
        <v>153</v>
      </c>
      <c r="C176" s="23" t="s">
        <v>378</v>
      </c>
      <c r="D176" s="24" t="s">
        <v>40</v>
      </c>
      <c r="E176" s="25" t="s">
        <v>379</v>
      </c>
      <c r="F176" s="24" t="s">
        <v>47</v>
      </c>
      <c r="G176" s="27">
        <v>1</v>
      </c>
      <c r="H176" s="28"/>
      <c r="I176" s="28"/>
      <c r="J176" s="27">
        <f t="shared" si="39"/>
        <v>0</v>
      </c>
      <c r="K176" s="27">
        <f t="shared" si="40"/>
        <v>0</v>
      </c>
      <c r="L176" s="27">
        <f t="shared" si="41"/>
        <v>0</v>
      </c>
      <c r="M176" s="29">
        <f t="shared" si="38"/>
        <v>0</v>
      </c>
    </row>
    <row r="177" spans="2:13" ht="41.4" x14ac:dyDescent="0.3">
      <c r="B177" s="22">
        <v>154</v>
      </c>
      <c r="C177" s="23" t="s">
        <v>380</v>
      </c>
      <c r="D177" s="24" t="s">
        <v>40</v>
      </c>
      <c r="E177" s="25" t="s">
        <v>381</v>
      </c>
      <c r="F177" s="24" t="s">
        <v>47</v>
      </c>
      <c r="G177" s="27">
        <v>1</v>
      </c>
      <c r="H177" s="28"/>
      <c r="I177" s="28"/>
      <c r="J177" s="27">
        <f t="shared" si="39"/>
        <v>0</v>
      </c>
      <c r="K177" s="27">
        <f t="shared" si="40"/>
        <v>0</v>
      </c>
      <c r="L177" s="27">
        <f t="shared" si="41"/>
        <v>0</v>
      </c>
      <c r="M177" s="29">
        <f t="shared" si="38"/>
        <v>0</v>
      </c>
    </row>
    <row r="178" spans="2:13" ht="41.4" x14ac:dyDescent="0.3">
      <c r="B178" s="22">
        <v>155</v>
      </c>
      <c r="C178" s="23" t="s">
        <v>382</v>
      </c>
      <c r="D178" s="24" t="s">
        <v>40</v>
      </c>
      <c r="E178" s="25" t="s">
        <v>383</v>
      </c>
      <c r="F178" s="24" t="s">
        <v>47</v>
      </c>
      <c r="G178" s="27">
        <v>1</v>
      </c>
      <c r="H178" s="28"/>
      <c r="I178" s="28"/>
      <c r="J178" s="27">
        <f t="shared" si="39"/>
        <v>0</v>
      </c>
      <c r="K178" s="27">
        <f t="shared" si="40"/>
        <v>0</v>
      </c>
      <c r="L178" s="27">
        <f t="shared" si="41"/>
        <v>0</v>
      </c>
      <c r="M178" s="29">
        <f t="shared" si="38"/>
        <v>0</v>
      </c>
    </row>
    <row r="179" spans="2:13" ht="41.4" x14ac:dyDescent="0.3">
      <c r="B179" s="22">
        <v>156</v>
      </c>
      <c r="C179" s="23" t="s">
        <v>384</v>
      </c>
      <c r="D179" s="24" t="s">
        <v>40</v>
      </c>
      <c r="E179" s="25" t="s">
        <v>385</v>
      </c>
      <c r="F179" s="24" t="s">
        <v>47</v>
      </c>
      <c r="G179" s="27">
        <v>1</v>
      </c>
      <c r="H179" s="28"/>
      <c r="I179" s="28"/>
      <c r="J179" s="27">
        <f t="shared" si="39"/>
        <v>0</v>
      </c>
      <c r="K179" s="27">
        <f t="shared" si="40"/>
        <v>0</v>
      </c>
      <c r="L179" s="27">
        <f t="shared" si="41"/>
        <v>0</v>
      </c>
      <c r="M179" s="29">
        <f t="shared" si="38"/>
        <v>0</v>
      </c>
    </row>
    <row r="180" spans="2:13" ht="41.4" x14ac:dyDescent="0.3">
      <c r="B180" s="22">
        <v>157</v>
      </c>
      <c r="C180" s="23" t="s">
        <v>386</v>
      </c>
      <c r="D180" s="24" t="s">
        <v>40</v>
      </c>
      <c r="E180" s="25" t="s">
        <v>387</v>
      </c>
      <c r="F180" s="24" t="s">
        <v>47</v>
      </c>
      <c r="G180" s="27">
        <v>1</v>
      </c>
      <c r="H180" s="28"/>
      <c r="I180" s="28"/>
      <c r="J180" s="27">
        <f t="shared" si="39"/>
        <v>0</v>
      </c>
      <c r="K180" s="27">
        <f t="shared" si="40"/>
        <v>0</v>
      </c>
      <c r="L180" s="27">
        <f t="shared" si="41"/>
        <v>0</v>
      </c>
      <c r="M180" s="29">
        <f t="shared" si="38"/>
        <v>0</v>
      </c>
    </row>
    <row r="181" spans="2:13" ht="41.4" x14ac:dyDescent="0.3">
      <c r="B181" s="22">
        <v>158</v>
      </c>
      <c r="C181" s="23" t="s">
        <v>388</v>
      </c>
      <c r="D181" s="24" t="s">
        <v>40</v>
      </c>
      <c r="E181" s="25" t="s">
        <v>389</v>
      </c>
      <c r="F181" s="24" t="s">
        <v>47</v>
      </c>
      <c r="G181" s="27">
        <v>1</v>
      </c>
      <c r="H181" s="28"/>
      <c r="I181" s="28"/>
      <c r="J181" s="27">
        <f t="shared" si="39"/>
        <v>0</v>
      </c>
      <c r="K181" s="27">
        <f t="shared" si="40"/>
        <v>0</v>
      </c>
      <c r="L181" s="27">
        <f t="shared" si="41"/>
        <v>0</v>
      </c>
      <c r="M181" s="29">
        <f t="shared" si="38"/>
        <v>0</v>
      </c>
    </row>
    <row r="182" spans="2:13" ht="41.4" x14ac:dyDescent="0.3">
      <c r="B182" s="22">
        <v>159</v>
      </c>
      <c r="C182" s="23" t="s">
        <v>390</v>
      </c>
      <c r="D182" s="24" t="s">
        <v>40</v>
      </c>
      <c r="E182" s="25" t="s">
        <v>391</v>
      </c>
      <c r="F182" s="24" t="s">
        <v>47</v>
      </c>
      <c r="G182" s="27">
        <v>1</v>
      </c>
      <c r="H182" s="28"/>
      <c r="I182" s="28"/>
      <c r="J182" s="27">
        <f t="shared" si="39"/>
        <v>0</v>
      </c>
      <c r="K182" s="27">
        <f t="shared" si="40"/>
        <v>0</v>
      </c>
      <c r="L182" s="27">
        <f t="shared" si="41"/>
        <v>0</v>
      </c>
      <c r="M182" s="29">
        <f t="shared" si="38"/>
        <v>0</v>
      </c>
    </row>
    <row r="183" spans="2:13" ht="41.4" x14ac:dyDescent="0.3">
      <c r="B183" s="22">
        <v>160</v>
      </c>
      <c r="C183" s="23" t="s">
        <v>392</v>
      </c>
      <c r="D183" s="24" t="s">
        <v>40</v>
      </c>
      <c r="E183" s="25" t="s">
        <v>393</v>
      </c>
      <c r="F183" s="24" t="s">
        <v>47</v>
      </c>
      <c r="G183" s="27">
        <v>1</v>
      </c>
      <c r="H183" s="28"/>
      <c r="I183" s="28"/>
      <c r="J183" s="27">
        <f t="shared" si="39"/>
        <v>0</v>
      </c>
      <c r="K183" s="27">
        <f t="shared" si="40"/>
        <v>0</v>
      </c>
      <c r="L183" s="27">
        <f t="shared" si="41"/>
        <v>0</v>
      </c>
      <c r="M183" s="29">
        <f t="shared" si="38"/>
        <v>0</v>
      </c>
    </row>
    <row r="184" spans="2:13" ht="41.4" x14ac:dyDescent="0.3">
      <c r="B184" s="22">
        <v>161</v>
      </c>
      <c r="C184" s="23" t="s">
        <v>394</v>
      </c>
      <c r="D184" s="24" t="s">
        <v>40</v>
      </c>
      <c r="E184" s="25" t="s">
        <v>395</v>
      </c>
      <c r="F184" s="24" t="s">
        <v>47</v>
      </c>
      <c r="G184" s="27">
        <v>1</v>
      </c>
      <c r="H184" s="28"/>
      <c r="I184" s="28"/>
      <c r="J184" s="27">
        <f t="shared" si="39"/>
        <v>0</v>
      </c>
      <c r="K184" s="27">
        <f t="shared" si="40"/>
        <v>0</v>
      </c>
      <c r="L184" s="27">
        <f t="shared" si="41"/>
        <v>0</v>
      </c>
      <c r="M184" s="29">
        <f t="shared" si="38"/>
        <v>0</v>
      </c>
    </row>
    <row r="185" spans="2:13" ht="41.4" x14ac:dyDescent="0.3">
      <c r="B185" s="22">
        <v>162</v>
      </c>
      <c r="C185" s="23" t="s">
        <v>396</v>
      </c>
      <c r="D185" s="24" t="s">
        <v>40</v>
      </c>
      <c r="E185" s="25" t="s">
        <v>397</v>
      </c>
      <c r="F185" s="24" t="s">
        <v>47</v>
      </c>
      <c r="G185" s="27">
        <v>1</v>
      </c>
      <c r="H185" s="28"/>
      <c r="I185" s="28"/>
      <c r="J185" s="27">
        <f t="shared" si="39"/>
        <v>0</v>
      </c>
      <c r="K185" s="27">
        <f t="shared" si="40"/>
        <v>0</v>
      </c>
      <c r="L185" s="27">
        <f t="shared" si="41"/>
        <v>0</v>
      </c>
      <c r="M185" s="29">
        <f t="shared" si="38"/>
        <v>0</v>
      </c>
    </row>
    <row r="186" spans="2:13" ht="41.4" x14ac:dyDescent="0.3">
      <c r="B186" s="22">
        <v>163</v>
      </c>
      <c r="C186" s="23" t="s">
        <v>398</v>
      </c>
      <c r="D186" s="24" t="s">
        <v>40</v>
      </c>
      <c r="E186" s="25" t="s">
        <v>399</v>
      </c>
      <c r="F186" s="24" t="s">
        <v>47</v>
      </c>
      <c r="G186" s="27">
        <v>1</v>
      </c>
      <c r="H186" s="28"/>
      <c r="I186" s="28"/>
      <c r="J186" s="27">
        <f t="shared" si="39"/>
        <v>0</v>
      </c>
      <c r="K186" s="27">
        <f t="shared" si="40"/>
        <v>0</v>
      </c>
      <c r="L186" s="27">
        <f t="shared" si="41"/>
        <v>0</v>
      </c>
      <c r="M186" s="29">
        <f t="shared" si="38"/>
        <v>0</v>
      </c>
    </row>
    <row r="187" spans="2:13" ht="41.4" x14ac:dyDescent="0.3">
      <c r="B187" s="22">
        <v>164</v>
      </c>
      <c r="C187" s="23" t="s">
        <v>400</v>
      </c>
      <c r="D187" s="24" t="s">
        <v>40</v>
      </c>
      <c r="E187" s="25" t="s">
        <v>401</v>
      </c>
      <c r="F187" s="24" t="s">
        <v>47</v>
      </c>
      <c r="G187" s="27">
        <v>1</v>
      </c>
      <c r="H187" s="28"/>
      <c r="I187" s="28"/>
      <c r="J187" s="27">
        <f t="shared" si="39"/>
        <v>0</v>
      </c>
      <c r="K187" s="27">
        <f t="shared" si="40"/>
        <v>0</v>
      </c>
      <c r="L187" s="27">
        <f t="shared" si="41"/>
        <v>0</v>
      </c>
      <c r="M187" s="29">
        <f t="shared" si="38"/>
        <v>0</v>
      </c>
    </row>
    <row r="188" spans="2:13" ht="27.6" x14ac:dyDescent="0.3">
      <c r="B188" s="22">
        <v>165</v>
      </c>
      <c r="C188" s="23" t="s">
        <v>402</v>
      </c>
      <c r="D188" s="24" t="s">
        <v>40</v>
      </c>
      <c r="E188" s="25" t="s">
        <v>403</v>
      </c>
      <c r="F188" s="24" t="s">
        <v>47</v>
      </c>
      <c r="G188" s="27">
        <v>1</v>
      </c>
      <c r="H188" s="28"/>
      <c r="I188" s="28"/>
      <c r="J188" s="27">
        <f t="shared" si="39"/>
        <v>0</v>
      </c>
      <c r="K188" s="27">
        <f t="shared" si="40"/>
        <v>0</v>
      </c>
      <c r="L188" s="27">
        <f t="shared" si="41"/>
        <v>0</v>
      </c>
      <c r="M188" s="29">
        <f t="shared" si="38"/>
        <v>0</v>
      </c>
    </row>
    <row r="189" spans="2:13" ht="27.6" x14ac:dyDescent="0.3">
      <c r="B189" s="22">
        <v>166</v>
      </c>
      <c r="C189" s="23" t="s">
        <v>404</v>
      </c>
      <c r="D189" s="24" t="s">
        <v>40</v>
      </c>
      <c r="E189" s="25" t="s">
        <v>405</v>
      </c>
      <c r="F189" s="24" t="s">
        <v>47</v>
      </c>
      <c r="G189" s="27">
        <v>1</v>
      </c>
      <c r="H189" s="28"/>
      <c r="I189" s="28"/>
      <c r="J189" s="27">
        <f t="shared" si="39"/>
        <v>0</v>
      </c>
      <c r="K189" s="27">
        <f t="shared" si="40"/>
        <v>0</v>
      </c>
      <c r="L189" s="27">
        <f t="shared" si="41"/>
        <v>0</v>
      </c>
      <c r="M189" s="29">
        <f t="shared" si="38"/>
        <v>0</v>
      </c>
    </row>
    <row r="190" spans="2:13" x14ac:dyDescent="0.3">
      <c r="B190" s="22">
        <v>167</v>
      </c>
      <c r="C190" s="23" t="s">
        <v>406</v>
      </c>
      <c r="D190" s="24" t="s">
        <v>40</v>
      </c>
      <c r="E190" s="25" t="s">
        <v>407</v>
      </c>
      <c r="F190" s="24" t="s">
        <v>61</v>
      </c>
      <c r="G190" s="27">
        <v>1.1599999999999999</v>
      </c>
      <c r="H190" s="28"/>
      <c r="I190" s="28"/>
      <c r="J190" s="27">
        <f t="shared" si="39"/>
        <v>0</v>
      </c>
      <c r="K190" s="27">
        <f t="shared" si="40"/>
        <v>0</v>
      </c>
      <c r="L190" s="27">
        <f t="shared" si="41"/>
        <v>0</v>
      </c>
      <c r="M190" s="29">
        <f t="shared" si="38"/>
        <v>0</v>
      </c>
    </row>
    <row r="191" spans="2:13" x14ac:dyDescent="0.3">
      <c r="B191" s="42"/>
      <c r="C191" s="18" t="s">
        <v>408</v>
      </c>
      <c r="D191" s="43"/>
      <c r="E191" s="19" t="s">
        <v>409</v>
      </c>
      <c r="F191" s="19"/>
      <c r="G191" s="19"/>
      <c r="H191" s="19"/>
      <c r="I191" s="19"/>
      <c r="J191" s="20">
        <f>SUBTOTAL(9,J192:J221)</f>
        <v>0</v>
      </c>
      <c r="K191" s="20">
        <f>SUBTOTAL(9,K192:K221)</f>
        <v>0</v>
      </c>
      <c r="L191" s="20">
        <f>SUBTOTAL(9,L192:L221)</f>
        <v>0</v>
      </c>
      <c r="M191" s="21">
        <f>SUBTOTAL(9,M192:M221)</f>
        <v>0</v>
      </c>
    </row>
    <row r="192" spans="2:13" ht="15" x14ac:dyDescent="0.3">
      <c r="B192" s="22">
        <v>168</v>
      </c>
      <c r="C192" s="23" t="s">
        <v>410</v>
      </c>
      <c r="D192" s="24" t="s">
        <v>40</v>
      </c>
      <c r="E192" s="25" t="s">
        <v>411</v>
      </c>
      <c r="F192" s="24" t="s">
        <v>66</v>
      </c>
      <c r="G192" s="27">
        <v>47.5</v>
      </c>
      <c r="H192" s="28"/>
      <c r="I192" s="28"/>
      <c r="J192" s="27">
        <f t="shared" ref="J192:J221" si="42">G192*H192</f>
        <v>0</v>
      </c>
      <c r="K192" s="27">
        <f t="shared" ref="K192:K221" si="43">G192*I192</f>
        <v>0</v>
      </c>
      <c r="L192" s="27">
        <f t="shared" ref="L192:L221" si="44">J192+K192</f>
        <v>0</v>
      </c>
      <c r="M192" s="29">
        <f t="shared" si="38"/>
        <v>0</v>
      </c>
    </row>
    <row r="193" spans="2:13" ht="27.6" x14ac:dyDescent="0.3">
      <c r="B193" s="22">
        <v>169</v>
      </c>
      <c r="C193" s="23" t="s">
        <v>412</v>
      </c>
      <c r="D193" s="24" t="s">
        <v>40</v>
      </c>
      <c r="E193" s="25" t="s">
        <v>413</v>
      </c>
      <c r="F193" s="24" t="s">
        <v>66</v>
      </c>
      <c r="G193" s="27">
        <v>15</v>
      </c>
      <c r="H193" s="28"/>
      <c r="I193" s="28"/>
      <c r="J193" s="27">
        <f t="shared" si="42"/>
        <v>0</v>
      </c>
      <c r="K193" s="27">
        <f t="shared" si="43"/>
        <v>0</v>
      </c>
      <c r="L193" s="27">
        <f t="shared" si="44"/>
        <v>0</v>
      </c>
      <c r="M193" s="29">
        <f t="shared" si="38"/>
        <v>0</v>
      </c>
    </row>
    <row r="194" spans="2:13" ht="41.4" x14ac:dyDescent="0.3">
      <c r="B194" s="22">
        <v>170</v>
      </c>
      <c r="C194" s="23" t="s">
        <v>414</v>
      </c>
      <c r="D194" s="24" t="s">
        <v>40</v>
      </c>
      <c r="E194" s="25" t="s">
        <v>415</v>
      </c>
      <c r="F194" s="24" t="s">
        <v>47</v>
      </c>
      <c r="G194" s="27">
        <v>1</v>
      </c>
      <c r="H194" s="28"/>
      <c r="I194" s="28"/>
      <c r="J194" s="27">
        <f t="shared" si="42"/>
        <v>0</v>
      </c>
      <c r="K194" s="27">
        <f t="shared" si="43"/>
        <v>0</v>
      </c>
      <c r="L194" s="27">
        <f t="shared" si="44"/>
        <v>0</v>
      </c>
      <c r="M194" s="29">
        <f t="shared" si="38"/>
        <v>0</v>
      </c>
    </row>
    <row r="195" spans="2:13" ht="27.6" x14ac:dyDescent="0.3">
      <c r="B195" s="22">
        <v>171</v>
      </c>
      <c r="C195" s="23" t="s">
        <v>416</v>
      </c>
      <c r="D195" s="24" t="s">
        <v>40</v>
      </c>
      <c r="E195" s="25" t="s">
        <v>417</v>
      </c>
      <c r="F195" s="24" t="s">
        <v>66</v>
      </c>
      <c r="G195" s="27">
        <v>9.19</v>
      </c>
      <c r="H195" s="28"/>
      <c r="I195" s="28"/>
      <c r="J195" s="27">
        <f t="shared" si="42"/>
        <v>0</v>
      </c>
      <c r="K195" s="27">
        <f t="shared" si="43"/>
        <v>0</v>
      </c>
      <c r="L195" s="27">
        <f t="shared" si="44"/>
        <v>0</v>
      </c>
      <c r="M195" s="29">
        <f t="shared" si="38"/>
        <v>0</v>
      </c>
    </row>
    <row r="196" spans="2:13" ht="27.6" x14ac:dyDescent="0.3">
      <c r="B196" s="22">
        <v>172</v>
      </c>
      <c r="C196" s="23" t="s">
        <v>418</v>
      </c>
      <c r="D196" s="24" t="s">
        <v>40</v>
      </c>
      <c r="E196" s="25" t="s">
        <v>419</v>
      </c>
      <c r="F196" s="24" t="s">
        <v>47</v>
      </c>
      <c r="G196" s="27">
        <v>1</v>
      </c>
      <c r="H196" s="28"/>
      <c r="I196" s="28"/>
      <c r="J196" s="27">
        <f t="shared" si="42"/>
        <v>0</v>
      </c>
      <c r="K196" s="27">
        <f t="shared" si="43"/>
        <v>0</v>
      </c>
      <c r="L196" s="27">
        <f t="shared" si="44"/>
        <v>0</v>
      </c>
      <c r="M196" s="29">
        <f t="shared" si="38"/>
        <v>0</v>
      </c>
    </row>
    <row r="197" spans="2:13" ht="27.6" x14ac:dyDescent="0.3">
      <c r="B197" s="22">
        <v>173</v>
      </c>
      <c r="C197" s="23" t="s">
        <v>420</v>
      </c>
      <c r="D197" s="24" t="s">
        <v>40</v>
      </c>
      <c r="E197" s="25" t="s">
        <v>417</v>
      </c>
      <c r="F197" s="24" t="s">
        <v>66</v>
      </c>
      <c r="G197" s="27">
        <v>10.5</v>
      </c>
      <c r="H197" s="28"/>
      <c r="I197" s="28"/>
      <c r="J197" s="27">
        <f t="shared" si="42"/>
        <v>0</v>
      </c>
      <c r="K197" s="27">
        <f t="shared" si="43"/>
        <v>0</v>
      </c>
      <c r="L197" s="27">
        <f t="shared" si="44"/>
        <v>0</v>
      </c>
      <c r="M197" s="29">
        <f t="shared" si="38"/>
        <v>0</v>
      </c>
    </row>
    <row r="198" spans="2:13" ht="41.4" x14ac:dyDescent="0.3">
      <c r="B198" s="22">
        <v>174</v>
      </c>
      <c r="C198" s="23" t="s">
        <v>421</v>
      </c>
      <c r="D198" s="24" t="s">
        <v>40</v>
      </c>
      <c r="E198" s="25" t="s">
        <v>422</v>
      </c>
      <c r="F198" s="24" t="s">
        <v>47</v>
      </c>
      <c r="G198" s="27">
        <v>1</v>
      </c>
      <c r="H198" s="28"/>
      <c r="I198" s="28"/>
      <c r="J198" s="27">
        <f t="shared" si="42"/>
        <v>0</v>
      </c>
      <c r="K198" s="27">
        <f t="shared" si="43"/>
        <v>0</v>
      </c>
      <c r="L198" s="27">
        <f t="shared" si="44"/>
        <v>0</v>
      </c>
      <c r="M198" s="29">
        <f t="shared" si="38"/>
        <v>0</v>
      </c>
    </row>
    <row r="199" spans="2:13" ht="27.6" x14ac:dyDescent="0.3">
      <c r="B199" s="22">
        <v>175</v>
      </c>
      <c r="C199" s="23" t="s">
        <v>423</v>
      </c>
      <c r="D199" s="24" t="s">
        <v>40</v>
      </c>
      <c r="E199" s="25" t="s">
        <v>417</v>
      </c>
      <c r="F199" s="24" t="s">
        <v>66</v>
      </c>
      <c r="G199" s="27">
        <v>10.18</v>
      </c>
      <c r="H199" s="28"/>
      <c r="I199" s="28"/>
      <c r="J199" s="27">
        <f t="shared" si="42"/>
        <v>0</v>
      </c>
      <c r="K199" s="27">
        <f t="shared" si="43"/>
        <v>0</v>
      </c>
      <c r="L199" s="27">
        <f t="shared" si="44"/>
        <v>0</v>
      </c>
      <c r="M199" s="29">
        <f t="shared" si="38"/>
        <v>0</v>
      </c>
    </row>
    <row r="200" spans="2:13" ht="27.6" x14ac:dyDescent="0.3">
      <c r="B200" s="22">
        <v>176</v>
      </c>
      <c r="C200" s="23" t="s">
        <v>424</v>
      </c>
      <c r="D200" s="24" t="s">
        <v>40</v>
      </c>
      <c r="E200" s="25" t="s">
        <v>417</v>
      </c>
      <c r="F200" s="24" t="s">
        <v>66</v>
      </c>
      <c r="G200" s="27">
        <v>2.64</v>
      </c>
      <c r="H200" s="28"/>
      <c r="I200" s="28"/>
      <c r="J200" s="27">
        <f t="shared" si="42"/>
        <v>0</v>
      </c>
      <c r="K200" s="27">
        <f t="shared" si="43"/>
        <v>0</v>
      </c>
      <c r="L200" s="27">
        <f t="shared" si="44"/>
        <v>0</v>
      </c>
      <c r="M200" s="29">
        <f t="shared" si="38"/>
        <v>0</v>
      </c>
    </row>
    <row r="201" spans="2:13" ht="27.6" x14ac:dyDescent="0.3">
      <c r="B201" s="22">
        <v>177</v>
      </c>
      <c r="C201" s="23" t="s">
        <v>425</v>
      </c>
      <c r="D201" s="24" t="s">
        <v>40</v>
      </c>
      <c r="E201" s="25" t="s">
        <v>419</v>
      </c>
      <c r="F201" s="24" t="s">
        <v>47</v>
      </c>
      <c r="G201" s="27">
        <v>1</v>
      </c>
      <c r="H201" s="28"/>
      <c r="I201" s="28"/>
      <c r="J201" s="27">
        <f t="shared" si="42"/>
        <v>0</v>
      </c>
      <c r="K201" s="27">
        <f t="shared" si="43"/>
        <v>0</v>
      </c>
      <c r="L201" s="27">
        <f t="shared" si="44"/>
        <v>0</v>
      </c>
      <c r="M201" s="29">
        <f t="shared" si="38"/>
        <v>0</v>
      </c>
    </row>
    <row r="202" spans="2:13" ht="27.6" x14ac:dyDescent="0.3">
      <c r="B202" s="22">
        <v>178</v>
      </c>
      <c r="C202" s="23" t="s">
        <v>426</v>
      </c>
      <c r="D202" s="24" t="s">
        <v>40</v>
      </c>
      <c r="E202" s="25" t="s">
        <v>427</v>
      </c>
      <c r="F202" s="24" t="s">
        <v>66</v>
      </c>
      <c r="G202" s="27">
        <v>7.68</v>
      </c>
      <c r="H202" s="28"/>
      <c r="I202" s="28"/>
      <c r="J202" s="27">
        <f t="shared" si="42"/>
        <v>0</v>
      </c>
      <c r="K202" s="27">
        <f t="shared" si="43"/>
        <v>0</v>
      </c>
      <c r="L202" s="27">
        <f t="shared" si="44"/>
        <v>0</v>
      </c>
      <c r="M202" s="29">
        <f t="shared" si="38"/>
        <v>0</v>
      </c>
    </row>
    <row r="203" spans="2:13" ht="27.6" x14ac:dyDescent="0.3">
      <c r="B203" s="22">
        <v>179</v>
      </c>
      <c r="C203" s="23" t="s">
        <v>428</v>
      </c>
      <c r="D203" s="24" t="s">
        <v>40</v>
      </c>
      <c r="E203" s="25" t="s">
        <v>429</v>
      </c>
      <c r="F203" s="24" t="s">
        <v>47</v>
      </c>
      <c r="G203" s="27">
        <v>1</v>
      </c>
      <c r="H203" s="28"/>
      <c r="I203" s="28"/>
      <c r="J203" s="27">
        <f t="shared" si="42"/>
        <v>0</v>
      </c>
      <c r="K203" s="27">
        <f t="shared" si="43"/>
        <v>0</v>
      </c>
      <c r="L203" s="27">
        <f t="shared" si="44"/>
        <v>0</v>
      </c>
      <c r="M203" s="29">
        <f t="shared" si="38"/>
        <v>0</v>
      </c>
    </row>
    <row r="204" spans="2:13" ht="27.6" x14ac:dyDescent="0.3">
      <c r="B204" s="22">
        <v>180</v>
      </c>
      <c r="C204" s="23" t="s">
        <v>430</v>
      </c>
      <c r="D204" s="24" t="s">
        <v>40</v>
      </c>
      <c r="E204" s="25" t="s">
        <v>431</v>
      </c>
      <c r="F204" s="24" t="s">
        <v>66</v>
      </c>
      <c r="G204" s="27">
        <v>7.68</v>
      </c>
      <c r="H204" s="28"/>
      <c r="I204" s="28"/>
      <c r="J204" s="27">
        <f t="shared" si="42"/>
        <v>0</v>
      </c>
      <c r="K204" s="27">
        <f t="shared" si="43"/>
        <v>0</v>
      </c>
      <c r="L204" s="27">
        <f t="shared" si="44"/>
        <v>0</v>
      </c>
      <c r="M204" s="29">
        <f t="shared" si="38"/>
        <v>0</v>
      </c>
    </row>
    <row r="205" spans="2:13" ht="15" x14ac:dyDescent="0.3">
      <c r="B205" s="22">
        <v>181</v>
      </c>
      <c r="C205" s="23" t="s">
        <v>432</v>
      </c>
      <c r="D205" s="24" t="s">
        <v>40</v>
      </c>
      <c r="E205" s="25" t="s">
        <v>433</v>
      </c>
      <c r="F205" s="24" t="s">
        <v>66</v>
      </c>
      <c r="G205" s="27">
        <v>7.17</v>
      </c>
      <c r="H205" s="28"/>
      <c r="I205" s="28"/>
      <c r="J205" s="27">
        <f t="shared" si="42"/>
        <v>0</v>
      </c>
      <c r="K205" s="27">
        <f t="shared" si="43"/>
        <v>0</v>
      </c>
      <c r="L205" s="27">
        <f t="shared" si="44"/>
        <v>0</v>
      </c>
      <c r="M205" s="29">
        <f t="shared" si="38"/>
        <v>0</v>
      </c>
    </row>
    <row r="206" spans="2:13" ht="27.6" x14ac:dyDescent="0.3">
      <c r="B206" s="22">
        <v>182</v>
      </c>
      <c r="C206" s="23" t="s">
        <v>434</v>
      </c>
      <c r="D206" s="24" t="s">
        <v>40</v>
      </c>
      <c r="E206" s="25" t="s">
        <v>435</v>
      </c>
      <c r="F206" s="24" t="s">
        <v>66</v>
      </c>
      <c r="G206" s="27">
        <v>7.17</v>
      </c>
      <c r="H206" s="28"/>
      <c r="I206" s="28"/>
      <c r="J206" s="27">
        <f t="shared" si="42"/>
        <v>0</v>
      </c>
      <c r="K206" s="27">
        <f t="shared" si="43"/>
        <v>0</v>
      </c>
      <c r="L206" s="27">
        <f t="shared" si="44"/>
        <v>0</v>
      </c>
      <c r="M206" s="29">
        <f t="shared" si="38"/>
        <v>0</v>
      </c>
    </row>
    <row r="207" spans="2:13" ht="27.6" x14ac:dyDescent="0.3">
      <c r="B207" s="22">
        <v>183</v>
      </c>
      <c r="C207" s="23" t="s">
        <v>436</v>
      </c>
      <c r="D207" s="24" t="s">
        <v>40</v>
      </c>
      <c r="E207" s="25" t="s">
        <v>437</v>
      </c>
      <c r="F207" s="24" t="s">
        <v>99</v>
      </c>
      <c r="G207" s="27">
        <v>4</v>
      </c>
      <c r="H207" s="28"/>
      <c r="I207" s="28"/>
      <c r="J207" s="27">
        <f t="shared" si="42"/>
        <v>0</v>
      </c>
      <c r="K207" s="27">
        <f t="shared" si="43"/>
        <v>0</v>
      </c>
      <c r="L207" s="27">
        <f t="shared" si="44"/>
        <v>0</v>
      </c>
      <c r="M207" s="29">
        <f t="shared" si="38"/>
        <v>0</v>
      </c>
    </row>
    <row r="208" spans="2:13" ht="27.6" x14ac:dyDescent="0.3">
      <c r="B208" s="22">
        <v>184</v>
      </c>
      <c r="C208" s="23" t="s">
        <v>438</v>
      </c>
      <c r="D208" s="24" t="s">
        <v>40</v>
      </c>
      <c r="E208" s="25" t="s">
        <v>439</v>
      </c>
      <c r="F208" s="24" t="s">
        <v>99</v>
      </c>
      <c r="G208" s="27">
        <v>1</v>
      </c>
      <c r="H208" s="28"/>
      <c r="I208" s="28"/>
      <c r="J208" s="27">
        <f t="shared" si="42"/>
        <v>0</v>
      </c>
      <c r="K208" s="27">
        <f t="shared" si="43"/>
        <v>0</v>
      </c>
      <c r="L208" s="27">
        <f t="shared" si="44"/>
        <v>0</v>
      </c>
      <c r="M208" s="29">
        <f t="shared" si="38"/>
        <v>0</v>
      </c>
    </row>
    <row r="209" spans="2:13" ht="27.6" x14ac:dyDescent="0.3">
      <c r="B209" s="22">
        <v>185</v>
      </c>
      <c r="C209" s="23" t="s">
        <v>440</v>
      </c>
      <c r="D209" s="24" t="s">
        <v>40</v>
      </c>
      <c r="E209" s="25" t="s">
        <v>441</v>
      </c>
      <c r="F209" s="24" t="s">
        <v>108</v>
      </c>
      <c r="G209" s="27">
        <v>2</v>
      </c>
      <c r="H209" s="28"/>
      <c r="I209" s="28"/>
      <c r="J209" s="27">
        <f t="shared" si="42"/>
        <v>0</v>
      </c>
      <c r="K209" s="27">
        <f t="shared" si="43"/>
        <v>0</v>
      </c>
      <c r="L209" s="27">
        <f t="shared" si="44"/>
        <v>0</v>
      </c>
      <c r="M209" s="29">
        <f t="shared" si="38"/>
        <v>0</v>
      </c>
    </row>
    <row r="210" spans="2:13" ht="27.6" x14ac:dyDescent="0.3">
      <c r="B210" s="22">
        <v>186</v>
      </c>
      <c r="C210" s="23" t="s">
        <v>442</v>
      </c>
      <c r="D210" s="24" t="s">
        <v>40</v>
      </c>
      <c r="E210" s="25" t="s">
        <v>443</v>
      </c>
      <c r="F210" s="24" t="s">
        <v>108</v>
      </c>
      <c r="G210" s="27">
        <v>33</v>
      </c>
      <c r="H210" s="28"/>
      <c r="I210" s="28"/>
      <c r="J210" s="27">
        <f t="shared" si="42"/>
        <v>0</v>
      </c>
      <c r="K210" s="27">
        <f t="shared" si="43"/>
        <v>0</v>
      </c>
      <c r="L210" s="27">
        <f t="shared" si="44"/>
        <v>0</v>
      </c>
      <c r="M210" s="29">
        <f t="shared" si="38"/>
        <v>0</v>
      </c>
    </row>
    <row r="211" spans="2:13" x14ac:dyDescent="0.3">
      <c r="B211" s="22">
        <v>187</v>
      </c>
      <c r="C211" s="23" t="s">
        <v>444</v>
      </c>
      <c r="D211" s="24" t="s">
        <v>40</v>
      </c>
      <c r="E211" s="25" t="s">
        <v>445</v>
      </c>
      <c r="F211" s="24" t="s">
        <v>108</v>
      </c>
      <c r="G211" s="27">
        <v>33</v>
      </c>
      <c r="H211" s="28"/>
      <c r="I211" s="28"/>
      <c r="J211" s="27">
        <f t="shared" si="42"/>
        <v>0</v>
      </c>
      <c r="K211" s="27">
        <f t="shared" si="43"/>
        <v>0</v>
      </c>
      <c r="L211" s="27">
        <f t="shared" si="44"/>
        <v>0</v>
      </c>
      <c r="M211" s="29">
        <f t="shared" si="38"/>
        <v>0</v>
      </c>
    </row>
    <row r="212" spans="2:13" x14ac:dyDescent="0.3">
      <c r="B212" s="22">
        <v>188</v>
      </c>
      <c r="C212" s="23" t="s">
        <v>446</v>
      </c>
      <c r="D212" s="24" t="s">
        <v>40</v>
      </c>
      <c r="E212" s="25" t="s">
        <v>447</v>
      </c>
      <c r="F212" s="24" t="s">
        <v>108</v>
      </c>
      <c r="G212" s="27">
        <v>2</v>
      </c>
      <c r="H212" s="28"/>
      <c r="I212" s="28"/>
      <c r="J212" s="27">
        <f t="shared" si="42"/>
        <v>0</v>
      </c>
      <c r="K212" s="27">
        <f t="shared" si="43"/>
        <v>0</v>
      </c>
      <c r="L212" s="27">
        <f t="shared" si="44"/>
        <v>0</v>
      </c>
      <c r="M212" s="29">
        <f t="shared" si="38"/>
        <v>0</v>
      </c>
    </row>
    <row r="213" spans="2:13" x14ac:dyDescent="0.3">
      <c r="B213" s="22">
        <v>189</v>
      </c>
      <c r="C213" s="23" t="s">
        <v>448</v>
      </c>
      <c r="D213" s="24" t="s">
        <v>40</v>
      </c>
      <c r="E213" s="25" t="s">
        <v>449</v>
      </c>
      <c r="F213" s="24" t="s">
        <v>108</v>
      </c>
      <c r="G213" s="27">
        <v>2</v>
      </c>
      <c r="H213" s="28"/>
      <c r="I213" s="28"/>
      <c r="J213" s="27">
        <f t="shared" si="42"/>
        <v>0</v>
      </c>
      <c r="K213" s="27">
        <f t="shared" si="43"/>
        <v>0</v>
      </c>
      <c r="L213" s="27">
        <f t="shared" si="44"/>
        <v>0</v>
      </c>
      <c r="M213" s="29">
        <f t="shared" si="38"/>
        <v>0</v>
      </c>
    </row>
    <row r="214" spans="2:13" ht="27.6" x14ac:dyDescent="0.3">
      <c r="B214" s="22">
        <v>190</v>
      </c>
      <c r="C214" s="23" t="s">
        <v>450</v>
      </c>
      <c r="D214" s="24" t="s">
        <v>40</v>
      </c>
      <c r="E214" s="25" t="s">
        <v>451</v>
      </c>
      <c r="F214" s="24" t="s">
        <v>66</v>
      </c>
      <c r="G214" s="27">
        <v>337.03</v>
      </c>
      <c r="H214" s="28"/>
      <c r="I214" s="28"/>
      <c r="J214" s="27">
        <f t="shared" si="42"/>
        <v>0</v>
      </c>
      <c r="K214" s="27">
        <f t="shared" si="43"/>
        <v>0</v>
      </c>
      <c r="L214" s="27">
        <f t="shared" si="44"/>
        <v>0</v>
      </c>
      <c r="M214" s="29">
        <f t="shared" si="38"/>
        <v>0</v>
      </c>
    </row>
    <row r="215" spans="2:13" ht="15" x14ac:dyDescent="0.3">
      <c r="B215" s="22">
        <v>191</v>
      </c>
      <c r="C215" s="23" t="s">
        <v>452</v>
      </c>
      <c r="D215" s="24" t="s">
        <v>40</v>
      </c>
      <c r="E215" s="25" t="s">
        <v>453</v>
      </c>
      <c r="F215" s="24" t="s">
        <v>66</v>
      </c>
      <c r="G215" s="27">
        <v>337.03</v>
      </c>
      <c r="H215" s="28"/>
      <c r="I215" s="28"/>
      <c r="J215" s="27">
        <f t="shared" si="42"/>
        <v>0</v>
      </c>
      <c r="K215" s="27">
        <f t="shared" si="43"/>
        <v>0</v>
      </c>
      <c r="L215" s="27">
        <f t="shared" si="44"/>
        <v>0</v>
      </c>
      <c r="M215" s="29">
        <f t="shared" si="38"/>
        <v>0</v>
      </c>
    </row>
    <row r="216" spans="2:13" ht="27.6" x14ac:dyDescent="0.3">
      <c r="B216" s="22">
        <v>192</v>
      </c>
      <c r="C216" s="23" t="s">
        <v>454</v>
      </c>
      <c r="D216" s="24" t="s">
        <v>40</v>
      </c>
      <c r="E216" s="25" t="s">
        <v>455</v>
      </c>
      <c r="F216" s="24" t="s">
        <v>66</v>
      </c>
      <c r="G216" s="27">
        <v>129.83000000000001</v>
      </c>
      <c r="H216" s="28"/>
      <c r="I216" s="28"/>
      <c r="J216" s="27">
        <f t="shared" si="42"/>
        <v>0</v>
      </c>
      <c r="K216" s="27">
        <f t="shared" si="43"/>
        <v>0</v>
      </c>
      <c r="L216" s="27">
        <f t="shared" si="44"/>
        <v>0</v>
      </c>
      <c r="M216" s="29">
        <f t="shared" si="38"/>
        <v>0</v>
      </c>
    </row>
    <row r="217" spans="2:13" ht="27.6" x14ac:dyDescent="0.3">
      <c r="B217" s="22">
        <v>193</v>
      </c>
      <c r="C217" s="23" t="s">
        <v>456</v>
      </c>
      <c r="D217" s="24" t="s">
        <v>40</v>
      </c>
      <c r="E217" s="25" t="s">
        <v>457</v>
      </c>
      <c r="F217" s="24" t="s">
        <v>66</v>
      </c>
      <c r="G217" s="27">
        <v>224.05</v>
      </c>
      <c r="H217" s="28"/>
      <c r="I217" s="28"/>
      <c r="J217" s="27">
        <f t="shared" si="42"/>
        <v>0</v>
      </c>
      <c r="K217" s="27">
        <f t="shared" si="43"/>
        <v>0</v>
      </c>
      <c r="L217" s="27">
        <f t="shared" si="44"/>
        <v>0</v>
      </c>
      <c r="M217" s="29">
        <f t="shared" si="38"/>
        <v>0</v>
      </c>
    </row>
    <row r="218" spans="2:13" ht="27.6" x14ac:dyDescent="0.3">
      <c r="B218" s="22">
        <v>194</v>
      </c>
      <c r="C218" s="23" t="s">
        <v>458</v>
      </c>
      <c r="D218" s="24" t="s">
        <v>40</v>
      </c>
      <c r="E218" s="25" t="s">
        <v>459</v>
      </c>
      <c r="F218" s="24" t="s">
        <v>108</v>
      </c>
      <c r="G218" s="27">
        <v>320.66000000000003</v>
      </c>
      <c r="H218" s="28"/>
      <c r="I218" s="28"/>
      <c r="J218" s="27">
        <f t="shared" si="42"/>
        <v>0</v>
      </c>
      <c r="K218" s="27">
        <f t="shared" si="43"/>
        <v>0</v>
      </c>
      <c r="L218" s="27">
        <f t="shared" si="44"/>
        <v>0</v>
      </c>
      <c r="M218" s="29">
        <f t="shared" si="38"/>
        <v>0</v>
      </c>
    </row>
    <row r="219" spans="2:13" x14ac:dyDescent="0.3">
      <c r="B219" s="22">
        <v>195</v>
      </c>
      <c r="C219" s="23" t="s">
        <v>460</v>
      </c>
      <c r="D219" s="24" t="s">
        <v>40</v>
      </c>
      <c r="E219" s="25" t="s">
        <v>461</v>
      </c>
      <c r="F219" s="24" t="s">
        <v>462</v>
      </c>
      <c r="G219" s="27">
        <v>12</v>
      </c>
      <c r="H219" s="28"/>
      <c r="I219" s="28"/>
      <c r="J219" s="27">
        <f t="shared" si="42"/>
        <v>0</v>
      </c>
      <c r="K219" s="27">
        <f t="shared" si="43"/>
        <v>0</v>
      </c>
      <c r="L219" s="27">
        <f t="shared" si="44"/>
        <v>0</v>
      </c>
      <c r="M219" s="29">
        <f t="shared" si="38"/>
        <v>0</v>
      </c>
    </row>
    <row r="220" spans="2:13" x14ac:dyDescent="0.3">
      <c r="B220" s="22">
        <v>196</v>
      </c>
      <c r="C220" s="23" t="s">
        <v>463</v>
      </c>
      <c r="D220" s="24" t="s">
        <v>40</v>
      </c>
      <c r="E220" s="25" t="s">
        <v>464</v>
      </c>
      <c r="F220" s="24" t="s">
        <v>99</v>
      </c>
      <c r="G220" s="27">
        <v>2</v>
      </c>
      <c r="H220" s="28"/>
      <c r="I220" s="28"/>
      <c r="J220" s="27">
        <f t="shared" si="42"/>
        <v>0</v>
      </c>
      <c r="K220" s="27">
        <f t="shared" si="43"/>
        <v>0</v>
      </c>
      <c r="L220" s="27">
        <f t="shared" si="44"/>
        <v>0</v>
      </c>
      <c r="M220" s="29">
        <f t="shared" si="38"/>
        <v>0</v>
      </c>
    </row>
    <row r="221" spans="2:13" x14ac:dyDescent="0.3">
      <c r="B221" s="22">
        <v>197</v>
      </c>
      <c r="C221" s="23" t="s">
        <v>465</v>
      </c>
      <c r="D221" s="24" t="s">
        <v>40</v>
      </c>
      <c r="E221" s="25" t="s">
        <v>466</v>
      </c>
      <c r="F221" s="24" t="s">
        <v>61</v>
      </c>
      <c r="G221" s="27">
        <v>15.58</v>
      </c>
      <c r="H221" s="28"/>
      <c r="I221" s="28"/>
      <c r="J221" s="27">
        <f t="shared" si="42"/>
        <v>0</v>
      </c>
      <c r="K221" s="27">
        <f t="shared" si="43"/>
        <v>0</v>
      </c>
      <c r="L221" s="27">
        <f t="shared" si="44"/>
        <v>0</v>
      </c>
      <c r="M221" s="29">
        <f t="shared" si="38"/>
        <v>0</v>
      </c>
    </row>
    <row r="222" spans="2:13" x14ac:dyDescent="0.3">
      <c r="B222" s="42"/>
      <c r="C222" s="18" t="s">
        <v>467</v>
      </c>
      <c r="D222" s="43"/>
      <c r="E222" s="19" t="s">
        <v>468</v>
      </c>
      <c r="F222" s="19"/>
      <c r="G222" s="19"/>
      <c r="H222" s="19"/>
      <c r="I222" s="19"/>
      <c r="J222" s="20">
        <f>SUBTOTAL(9,J223:J235)</f>
        <v>0</v>
      </c>
      <c r="K222" s="20">
        <f>SUBTOTAL(9,K223:K235)</f>
        <v>0</v>
      </c>
      <c r="L222" s="20">
        <f>SUBTOTAL(9,L223:L235)</f>
        <v>0</v>
      </c>
      <c r="M222" s="21">
        <f>SUBTOTAL(9,M223:M235)</f>
        <v>0</v>
      </c>
    </row>
    <row r="223" spans="2:13" ht="15" x14ac:dyDescent="0.3">
      <c r="B223" s="22">
        <v>198</v>
      </c>
      <c r="C223" s="23" t="s">
        <v>469</v>
      </c>
      <c r="D223" s="24" t="s">
        <v>40</v>
      </c>
      <c r="E223" s="25" t="s">
        <v>470</v>
      </c>
      <c r="F223" s="24" t="s">
        <v>66</v>
      </c>
      <c r="G223" s="27">
        <v>71.430000000000007</v>
      </c>
      <c r="H223" s="28"/>
      <c r="I223" s="28"/>
      <c r="J223" s="27">
        <f>G223*H223</f>
        <v>0</v>
      </c>
      <c r="K223" s="27">
        <f>G223*I223</f>
        <v>0</v>
      </c>
      <c r="L223" s="27">
        <f>J223+K223</f>
        <v>0</v>
      </c>
      <c r="M223" s="29">
        <f>L223*1.21</f>
        <v>0</v>
      </c>
    </row>
    <row r="224" spans="2:13" ht="15" x14ac:dyDescent="0.3">
      <c r="B224" s="22">
        <v>199</v>
      </c>
      <c r="C224" s="23" t="s">
        <v>471</v>
      </c>
      <c r="D224" s="24" t="s">
        <v>40</v>
      </c>
      <c r="E224" s="25" t="s">
        <v>472</v>
      </c>
      <c r="F224" s="24" t="s">
        <v>66</v>
      </c>
      <c r="G224" s="27">
        <v>71.430000000000007</v>
      </c>
      <c r="H224" s="28"/>
      <c r="I224" s="28"/>
      <c r="J224" s="27">
        <f t="shared" ref="J224:J235" si="45">G224*H224</f>
        <v>0</v>
      </c>
      <c r="K224" s="27">
        <f t="shared" ref="K224:K235" si="46">G224*I224</f>
        <v>0</v>
      </c>
      <c r="L224" s="27">
        <f t="shared" ref="L224:L235" si="47">J224+K224</f>
        <v>0</v>
      </c>
      <c r="M224" s="29">
        <f t="shared" ref="M224:M235" si="48">L224*1.21</f>
        <v>0</v>
      </c>
    </row>
    <row r="225" spans="2:13" ht="15" x14ac:dyDescent="0.3">
      <c r="B225" s="22">
        <v>200</v>
      </c>
      <c r="C225" s="23" t="s">
        <v>473</v>
      </c>
      <c r="D225" s="24" t="s">
        <v>40</v>
      </c>
      <c r="E225" s="25" t="s">
        <v>474</v>
      </c>
      <c r="F225" s="24" t="s">
        <v>66</v>
      </c>
      <c r="G225" s="27">
        <v>9.68</v>
      </c>
      <c r="H225" s="28"/>
      <c r="I225" s="28"/>
      <c r="J225" s="27">
        <f t="shared" si="45"/>
        <v>0</v>
      </c>
      <c r="K225" s="27">
        <f t="shared" si="46"/>
        <v>0</v>
      </c>
      <c r="L225" s="27">
        <f t="shared" si="47"/>
        <v>0</v>
      </c>
      <c r="M225" s="29">
        <f t="shared" si="48"/>
        <v>0</v>
      </c>
    </row>
    <row r="226" spans="2:13" x14ac:dyDescent="0.3">
      <c r="B226" s="22">
        <v>201</v>
      </c>
      <c r="C226" s="23" t="s">
        <v>475</v>
      </c>
      <c r="D226" s="24" t="s">
        <v>40</v>
      </c>
      <c r="E226" s="25" t="s">
        <v>476</v>
      </c>
      <c r="F226" s="24" t="s">
        <v>108</v>
      </c>
      <c r="G226" s="27">
        <v>19</v>
      </c>
      <c r="H226" s="28"/>
      <c r="I226" s="28"/>
      <c r="J226" s="27">
        <f t="shared" si="45"/>
        <v>0</v>
      </c>
      <c r="K226" s="27">
        <f t="shared" si="46"/>
        <v>0</v>
      </c>
      <c r="L226" s="27">
        <f t="shared" si="47"/>
        <v>0</v>
      </c>
      <c r="M226" s="29">
        <f t="shared" si="48"/>
        <v>0</v>
      </c>
    </row>
    <row r="227" spans="2:13" x14ac:dyDescent="0.3">
      <c r="B227" s="22">
        <v>202</v>
      </c>
      <c r="C227" s="23" t="s">
        <v>477</v>
      </c>
      <c r="D227" s="24" t="s">
        <v>40</v>
      </c>
      <c r="E227" s="25" t="s">
        <v>478</v>
      </c>
      <c r="F227" s="24" t="s">
        <v>108</v>
      </c>
      <c r="G227" s="27">
        <v>15.18</v>
      </c>
      <c r="H227" s="28"/>
      <c r="I227" s="28"/>
      <c r="J227" s="27">
        <f t="shared" si="45"/>
        <v>0</v>
      </c>
      <c r="K227" s="27">
        <f t="shared" si="46"/>
        <v>0</v>
      </c>
      <c r="L227" s="27">
        <f t="shared" si="47"/>
        <v>0</v>
      </c>
      <c r="M227" s="29">
        <f t="shared" si="48"/>
        <v>0</v>
      </c>
    </row>
    <row r="228" spans="2:13" x14ac:dyDescent="0.3">
      <c r="B228" s="22">
        <v>203</v>
      </c>
      <c r="C228" s="23" t="s">
        <v>479</v>
      </c>
      <c r="D228" s="24" t="s">
        <v>40</v>
      </c>
      <c r="E228" s="25" t="s">
        <v>480</v>
      </c>
      <c r="F228" s="24" t="s">
        <v>99</v>
      </c>
      <c r="G228" s="27">
        <v>50.1</v>
      </c>
      <c r="H228" s="28"/>
      <c r="I228" s="28"/>
      <c r="J228" s="27">
        <f t="shared" si="45"/>
        <v>0</v>
      </c>
      <c r="K228" s="27">
        <f t="shared" si="46"/>
        <v>0</v>
      </c>
      <c r="L228" s="27">
        <f t="shared" si="47"/>
        <v>0</v>
      </c>
      <c r="M228" s="29">
        <f t="shared" si="48"/>
        <v>0</v>
      </c>
    </row>
    <row r="229" spans="2:13" ht="15" x14ac:dyDescent="0.3">
      <c r="B229" s="22">
        <v>204</v>
      </c>
      <c r="C229" s="23" t="s">
        <v>481</v>
      </c>
      <c r="D229" s="24" t="s">
        <v>40</v>
      </c>
      <c r="E229" s="25" t="s">
        <v>482</v>
      </c>
      <c r="F229" s="24" t="s">
        <v>66</v>
      </c>
      <c r="G229" s="27">
        <v>49.59</v>
      </c>
      <c r="H229" s="28"/>
      <c r="I229" s="28"/>
      <c r="J229" s="27">
        <f t="shared" si="45"/>
        <v>0</v>
      </c>
      <c r="K229" s="27">
        <f t="shared" si="46"/>
        <v>0</v>
      </c>
      <c r="L229" s="27">
        <f t="shared" si="47"/>
        <v>0</v>
      </c>
      <c r="M229" s="29">
        <f t="shared" si="48"/>
        <v>0</v>
      </c>
    </row>
    <row r="230" spans="2:13" ht="28.8" x14ac:dyDescent="0.3">
      <c r="B230" s="22">
        <v>205</v>
      </c>
      <c r="C230" s="23" t="s">
        <v>483</v>
      </c>
      <c r="D230" s="24" t="s">
        <v>40</v>
      </c>
      <c r="E230" s="25" t="s">
        <v>484</v>
      </c>
      <c r="F230" s="24" t="s">
        <v>66</v>
      </c>
      <c r="G230" s="27">
        <v>61.75</v>
      </c>
      <c r="H230" s="28"/>
      <c r="I230" s="28"/>
      <c r="J230" s="27">
        <f t="shared" si="45"/>
        <v>0</v>
      </c>
      <c r="K230" s="27">
        <f t="shared" si="46"/>
        <v>0</v>
      </c>
      <c r="L230" s="27">
        <f t="shared" si="47"/>
        <v>0</v>
      </c>
      <c r="M230" s="29">
        <f t="shared" si="48"/>
        <v>0</v>
      </c>
    </row>
    <row r="231" spans="2:13" ht="15" x14ac:dyDescent="0.3">
      <c r="B231" s="22">
        <v>206</v>
      </c>
      <c r="C231" s="23" t="s">
        <v>485</v>
      </c>
      <c r="D231" s="24" t="s">
        <v>40</v>
      </c>
      <c r="E231" s="25" t="s">
        <v>486</v>
      </c>
      <c r="F231" s="24" t="s">
        <v>66</v>
      </c>
      <c r="G231" s="27">
        <v>67.930000000000007</v>
      </c>
      <c r="H231" s="28"/>
      <c r="I231" s="28"/>
      <c r="J231" s="27">
        <f t="shared" si="45"/>
        <v>0</v>
      </c>
      <c r="K231" s="27">
        <f t="shared" si="46"/>
        <v>0</v>
      </c>
      <c r="L231" s="27">
        <f t="shared" si="47"/>
        <v>0</v>
      </c>
      <c r="M231" s="29">
        <f t="shared" si="48"/>
        <v>0</v>
      </c>
    </row>
    <row r="232" spans="2:13" ht="28.8" x14ac:dyDescent="0.3">
      <c r="B232" s="22">
        <v>207</v>
      </c>
      <c r="C232" s="23" t="s">
        <v>487</v>
      </c>
      <c r="D232" s="24" t="s">
        <v>40</v>
      </c>
      <c r="E232" s="25" t="s">
        <v>488</v>
      </c>
      <c r="F232" s="24" t="s">
        <v>66</v>
      </c>
      <c r="G232" s="27">
        <v>9.68</v>
      </c>
      <c r="H232" s="28"/>
      <c r="I232" s="28"/>
      <c r="J232" s="27">
        <f t="shared" si="45"/>
        <v>0</v>
      </c>
      <c r="K232" s="27">
        <f t="shared" si="46"/>
        <v>0</v>
      </c>
      <c r="L232" s="27">
        <f t="shared" si="47"/>
        <v>0</v>
      </c>
      <c r="M232" s="29">
        <f t="shared" si="48"/>
        <v>0</v>
      </c>
    </row>
    <row r="233" spans="2:13" ht="28.8" x14ac:dyDescent="0.3">
      <c r="B233" s="22">
        <v>208</v>
      </c>
      <c r="C233" s="23" t="s">
        <v>489</v>
      </c>
      <c r="D233" s="24" t="s">
        <v>40</v>
      </c>
      <c r="E233" s="25" t="s">
        <v>490</v>
      </c>
      <c r="F233" s="24" t="s">
        <v>66</v>
      </c>
      <c r="G233" s="27">
        <v>10.65</v>
      </c>
      <c r="H233" s="28"/>
      <c r="I233" s="28"/>
      <c r="J233" s="27">
        <f t="shared" si="45"/>
        <v>0</v>
      </c>
      <c r="K233" s="27">
        <f t="shared" si="46"/>
        <v>0</v>
      </c>
      <c r="L233" s="27">
        <f t="shared" si="47"/>
        <v>0</v>
      </c>
      <c r="M233" s="29">
        <f t="shared" si="48"/>
        <v>0</v>
      </c>
    </row>
    <row r="234" spans="2:13" ht="15" x14ac:dyDescent="0.3">
      <c r="B234" s="22">
        <v>209</v>
      </c>
      <c r="C234" s="23" t="s">
        <v>491</v>
      </c>
      <c r="D234" s="24" t="s">
        <v>40</v>
      </c>
      <c r="E234" s="25" t="s">
        <v>492</v>
      </c>
      <c r="F234" s="24" t="s">
        <v>66</v>
      </c>
      <c r="G234" s="27">
        <v>2.39</v>
      </c>
      <c r="H234" s="28"/>
      <c r="I234" s="28"/>
      <c r="J234" s="27">
        <f t="shared" si="45"/>
        <v>0</v>
      </c>
      <c r="K234" s="27">
        <f t="shared" si="46"/>
        <v>0</v>
      </c>
      <c r="L234" s="27">
        <f t="shared" si="47"/>
        <v>0</v>
      </c>
      <c r="M234" s="29">
        <f t="shared" si="48"/>
        <v>0</v>
      </c>
    </row>
    <row r="235" spans="2:13" x14ac:dyDescent="0.3">
      <c r="B235" s="22">
        <v>210</v>
      </c>
      <c r="C235" s="23" t="s">
        <v>493</v>
      </c>
      <c r="D235" s="24" t="s">
        <v>40</v>
      </c>
      <c r="E235" s="25" t="s">
        <v>494</v>
      </c>
      <c r="F235" s="24" t="s">
        <v>61</v>
      </c>
      <c r="G235" s="27">
        <v>1.98</v>
      </c>
      <c r="H235" s="28"/>
      <c r="I235" s="28"/>
      <c r="J235" s="27">
        <f t="shared" si="45"/>
        <v>0</v>
      </c>
      <c r="K235" s="27">
        <f t="shared" si="46"/>
        <v>0</v>
      </c>
      <c r="L235" s="27">
        <f t="shared" si="47"/>
        <v>0</v>
      </c>
      <c r="M235" s="29">
        <f t="shared" si="48"/>
        <v>0</v>
      </c>
    </row>
    <row r="236" spans="2:13" x14ac:dyDescent="0.3">
      <c r="B236" s="42"/>
      <c r="C236" s="18" t="s">
        <v>495</v>
      </c>
      <c r="D236" s="43"/>
      <c r="E236" s="19" t="s">
        <v>496</v>
      </c>
      <c r="F236" s="19"/>
      <c r="G236" s="19"/>
      <c r="H236" s="19"/>
      <c r="I236" s="19"/>
      <c r="J236" s="20">
        <f>SUBTOTAL(9,J237:J249)</f>
        <v>0</v>
      </c>
      <c r="K236" s="20">
        <f>SUBTOTAL(9,K237:K249)</f>
        <v>0</v>
      </c>
      <c r="L236" s="20">
        <f>SUBTOTAL(9,L237:L249)</f>
        <v>0</v>
      </c>
      <c r="M236" s="21">
        <f>SUBTOTAL(9,M237:M249)</f>
        <v>0</v>
      </c>
    </row>
    <row r="237" spans="2:13" ht="15" x14ac:dyDescent="0.3">
      <c r="B237" s="22">
        <v>211</v>
      </c>
      <c r="C237" s="23" t="s">
        <v>497</v>
      </c>
      <c r="D237" s="24" t="s">
        <v>40</v>
      </c>
      <c r="E237" s="25" t="s">
        <v>498</v>
      </c>
      <c r="F237" s="24" t="s">
        <v>66</v>
      </c>
      <c r="G237" s="27">
        <v>275.27999999999997</v>
      </c>
      <c r="H237" s="28"/>
      <c r="I237" s="28"/>
      <c r="J237" s="27">
        <f>G237*H237</f>
        <v>0</v>
      </c>
      <c r="K237" s="27">
        <f>G237*I237</f>
        <v>0</v>
      </c>
      <c r="L237" s="27">
        <f>J237+K237</f>
        <v>0</v>
      </c>
      <c r="M237" s="29">
        <f>L237*1.21</f>
        <v>0</v>
      </c>
    </row>
    <row r="238" spans="2:13" ht="27.6" x14ac:dyDescent="0.3">
      <c r="B238" s="22">
        <v>212</v>
      </c>
      <c r="C238" s="23" t="s">
        <v>499</v>
      </c>
      <c r="D238" s="24" t="s">
        <v>40</v>
      </c>
      <c r="E238" s="25" t="s">
        <v>500</v>
      </c>
      <c r="F238" s="24" t="s">
        <v>66</v>
      </c>
      <c r="G238" s="27">
        <v>275.27999999999997</v>
      </c>
      <c r="H238" s="28"/>
      <c r="I238" s="28"/>
      <c r="J238" s="27">
        <f t="shared" ref="J238:J249" si="49">G238*H238</f>
        <v>0</v>
      </c>
      <c r="K238" s="27">
        <f t="shared" ref="K238:K249" si="50">G238*I238</f>
        <v>0</v>
      </c>
      <c r="L238" s="27">
        <f t="shared" ref="L238:L249" si="51">J238+K238</f>
        <v>0</v>
      </c>
      <c r="M238" s="29">
        <f t="shared" ref="M238:M249" si="52">L238*1.21</f>
        <v>0</v>
      </c>
    </row>
    <row r="239" spans="2:13" ht="15" x14ac:dyDescent="0.3">
      <c r="B239" s="22">
        <v>213</v>
      </c>
      <c r="C239" s="23" t="s">
        <v>501</v>
      </c>
      <c r="D239" s="24" t="s">
        <v>40</v>
      </c>
      <c r="E239" s="25" t="s">
        <v>502</v>
      </c>
      <c r="F239" s="24" t="s">
        <v>66</v>
      </c>
      <c r="G239" s="27">
        <v>284.86</v>
      </c>
      <c r="H239" s="28"/>
      <c r="I239" s="28"/>
      <c r="J239" s="27">
        <f t="shared" si="49"/>
        <v>0</v>
      </c>
      <c r="K239" s="27">
        <f t="shared" si="50"/>
        <v>0</v>
      </c>
      <c r="L239" s="27">
        <f t="shared" si="51"/>
        <v>0</v>
      </c>
      <c r="M239" s="29">
        <f t="shared" si="52"/>
        <v>0</v>
      </c>
    </row>
    <row r="240" spans="2:13" ht="15" x14ac:dyDescent="0.3">
      <c r="B240" s="22">
        <v>214</v>
      </c>
      <c r="C240" s="23" t="s">
        <v>503</v>
      </c>
      <c r="D240" s="24" t="s">
        <v>40</v>
      </c>
      <c r="E240" s="25" t="s">
        <v>504</v>
      </c>
      <c r="F240" s="24" t="s">
        <v>66</v>
      </c>
      <c r="G240" s="27">
        <v>151.63</v>
      </c>
      <c r="H240" s="28"/>
      <c r="I240" s="28"/>
      <c r="J240" s="27">
        <f t="shared" si="49"/>
        <v>0</v>
      </c>
      <c r="K240" s="27">
        <f t="shared" si="50"/>
        <v>0</v>
      </c>
      <c r="L240" s="27">
        <f t="shared" si="51"/>
        <v>0</v>
      </c>
      <c r="M240" s="29">
        <f t="shared" si="52"/>
        <v>0</v>
      </c>
    </row>
    <row r="241" spans="2:13" ht="27.6" x14ac:dyDescent="0.3">
      <c r="B241" s="22">
        <v>215</v>
      </c>
      <c r="C241" s="23" t="s">
        <v>505</v>
      </c>
      <c r="D241" s="24" t="s">
        <v>40</v>
      </c>
      <c r="E241" s="25" t="s">
        <v>506</v>
      </c>
      <c r="F241" s="24" t="s">
        <v>66</v>
      </c>
      <c r="G241" s="27">
        <v>166.8</v>
      </c>
      <c r="H241" s="28"/>
      <c r="I241" s="28"/>
      <c r="J241" s="27">
        <f t="shared" si="49"/>
        <v>0</v>
      </c>
      <c r="K241" s="27">
        <f t="shared" si="50"/>
        <v>0</v>
      </c>
      <c r="L241" s="27">
        <f t="shared" si="51"/>
        <v>0</v>
      </c>
      <c r="M241" s="29">
        <f t="shared" si="52"/>
        <v>0</v>
      </c>
    </row>
    <row r="242" spans="2:13" ht="15" x14ac:dyDescent="0.3">
      <c r="B242" s="22">
        <v>216</v>
      </c>
      <c r="C242" s="23" t="s">
        <v>507</v>
      </c>
      <c r="D242" s="24" t="s">
        <v>40</v>
      </c>
      <c r="E242" s="25" t="s">
        <v>508</v>
      </c>
      <c r="F242" s="24" t="s">
        <v>66</v>
      </c>
      <c r="G242" s="27">
        <v>75.89</v>
      </c>
      <c r="H242" s="28"/>
      <c r="I242" s="28"/>
      <c r="J242" s="27">
        <f t="shared" si="49"/>
        <v>0</v>
      </c>
      <c r="K242" s="27">
        <f t="shared" si="50"/>
        <v>0</v>
      </c>
      <c r="L242" s="27">
        <f t="shared" si="51"/>
        <v>0</v>
      </c>
      <c r="M242" s="29">
        <f t="shared" si="52"/>
        <v>0</v>
      </c>
    </row>
    <row r="243" spans="2:13" ht="27.6" x14ac:dyDescent="0.3">
      <c r="B243" s="22">
        <v>217</v>
      </c>
      <c r="C243" s="23" t="s">
        <v>509</v>
      </c>
      <c r="D243" s="24" t="s">
        <v>40</v>
      </c>
      <c r="E243" s="25" t="s">
        <v>510</v>
      </c>
      <c r="F243" s="24" t="s">
        <v>66</v>
      </c>
      <c r="G243" s="27">
        <v>83.48</v>
      </c>
      <c r="H243" s="28"/>
      <c r="I243" s="28"/>
      <c r="J243" s="27">
        <f t="shared" si="49"/>
        <v>0</v>
      </c>
      <c r="K243" s="27">
        <f t="shared" si="50"/>
        <v>0</v>
      </c>
      <c r="L243" s="27">
        <f t="shared" si="51"/>
        <v>0</v>
      </c>
      <c r="M243" s="29">
        <f t="shared" si="52"/>
        <v>0</v>
      </c>
    </row>
    <row r="244" spans="2:13" ht="15" x14ac:dyDescent="0.3">
      <c r="B244" s="22">
        <v>218</v>
      </c>
      <c r="C244" s="23" t="s">
        <v>511</v>
      </c>
      <c r="D244" s="24" t="s">
        <v>40</v>
      </c>
      <c r="E244" s="25" t="s">
        <v>512</v>
      </c>
      <c r="F244" s="24" t="s">
        <v>66</v>
      </c>
      <c r="G244" s="27">
        <v>47.76</v>
      </c>
      <c r="H244" s="28"/>
      <c r="I244" s="28"/>
      <c r="J244" s="27">
        <f t="shared" si="49"/>
        <v>0</v>
      </c>
      <c r="K244" s="27">
        <f t="shared" si="50"/>
        <v>0</v>
      </c>
      <c r="L244" s="27">
        <f t="shared" si="51"/>
        <v>0</v>
      </c>
      <c r="M244" s="29">
        <f t="shared" si="52"/>
        <v>0</v>
      </c>
    </row>
    <row r="245" spans="2:13" ht="27.6" x14ac:dyDescent="0.3">
      <c r="B245" s="22">
        <v>219</v>
      </c>
      <c r="C245" s="23" t="s">
        <v>513</v>
      </c>
      <c r="D245" s="24" t="s">
        <v>40</v>
      </c>
      <c r="E245" s="25" t="s">
        <v>514</v>
      </c>
      <c r="F245" s="24" t="s">
        <v>66</v>
      </c>
      <c r="G245" s="27">
        <v>52.54</v>
      </c>
      <c r="H245" s="28"/>
      <c r="I245" s="28"/>
      <c r="J245" s="27">
        <f t="shared" si="49"/>
        <v>0</v>
      </c>
      <c r="K245" s="27">
        <f t="shared" si="50"/>
        <v>0</v>
      </c>
      <c r="L245" s="27">
        <f t="shared" si="51"/>
        <v>0</v>
      </c>
      <c r="M245" s="29">
        <f t="shared" si="52"/>
        <v>0</v>
      </c>
    </row>
    <row r="246" spans="2:13" x14ac:dyDescent="0.3">
      <c r="B246" s="22">
        <v>220</v>
      </c>
      <c r="C246" s="23" t="s">
        <v>515</v>
      </c>
      <c r="D246" s="24" t="s">
        <v>40</v>
      </c>
      <c r="E246" s="25" t="s">
        <v>516</v>
      </c>
      <c r="F246" s="24" t="s">
        <v>108</v>
      </c>
      <c r="G246" s="27">
        <v>305.39999999999998</v>
      </c>
      <c r="H246" s="28"/>
      <c r="I246" s="28"/>
      <c r="J246" s="27">
        <f t="shared" si="49"/>
        <v>0</v>
      </c>
      <c r="K246" s="27">
        <f t="shared" si="50"/>
        <v>0</v>
      </c>
      <c r="L246" s="27">
        <f t="shared" si="51"/>
        <v>0</v>
      </c>
      <c r="M246" s="29">
        <f t="shared" si="52"/>
        <v>0</v>
      </c>
    </row>
    <row r="247" spans="2:13" x14ac:dyDescent="0.3">
      <c r="B247" s="22">
        <v>221</v>
      </c>
      <c r="C247" s="23" t="s">
        <v>517</v>
      </c>
      <c r="D247" s="24" t="s">
        <v>40</v>
      </c>
      <c r="E247" s="25" t="s">
        <v>518</v>
      </c>
      <c r="F247" s="24" t="s">
        <v>108</v>
      </c>
      <c r="G247" s="27">
        <v>320.66000000000003</v>
      </c>
      <c r="H247" s="28"/>
      <c r="I247" s="28"/>
      <c r="J247" s="27">
        <f t="shared" si="49"/>
        <v>0</v>
      </c>
      <c r="K247" s="27">
        <f t="shared" si="50"/>
        <v>0</v>
      </c>
      <c r="L247" s="27">
        <f t="shared" si="51"/>
        <v>0</v>
      </c>
      <c r="M247" s="29">
        <f t="shared" si="52"/>
        <v>0</v>
      </c>
    </row>
    <row r="248" spans="2:13" x14ac:dyDescent="0.3">
      <c r="B248" s="22">
        <v>222</v>
      </c>
      <c r="C248" s="23" t="s">
        <v>519</v>
      </c>
      <c r="D248" s="24" t="s">
        <v>40</v>
      </c>
      <c r="E248" s="25" t="s">
        <v>520</v>
      </c>
      <c r="F248" s="24" t="s">
        <v>108</v>
      </c>
      <c r="G248" s="27">
        <v>327.08</v>
      </c>
      <c r="H248" s="28"/>
      <c r="I248" s="28"/>
      <c r="J248" s="27">
        <f t="shared" si="49"/>
        <v>0</v>
      </c>
      <c r="K248" s="27">
        <f t="shared" si="50"/>
        <v>0</v>
      </c>
      <c r="L248" s="27">
        <f t="shared" si="51"/>
        <v>0</v>
      </c>
      <c r="M248" s="29">
        <f t="shared" si="52"/>
        <v>0</v>
      </c>
    </row>
    <row r="249" spans="2:13" x14ac:dyDescent="0.3">
      <c r="B249" s="22">
        <v>223</v>
      </c>
      <c r="C249" s="23" t="s">
        <v>521</v>
      </c>
      <c r="D249" s="24" t="s">
        <v>40</v>
      </c>
      <c r="E249" s="25" t="s">
        <v>522</v>
      </c>
      <c r="F249" s="24" t="s">
        <v>61</v>
      </c>
      <c r="G249" s="27">
        <v>1.29</v>
      </c>
      <c r="H249" s="28"/>
      <c r="I249" s="28"/>
      <c r="J249" s="27">
        <f t="shared" si="49"/>
        <v>0</v>
      </c>
      <c r="K249" s="27">
        <f t="shared" si="50"/>
        <v>0</v>
      </c>
      <c r="L249" s="27">
        <f t="shared" si="51"/>
        <v>0</v>
      </c>
      <c r="M249" s="29">
        <f t="shared" si="52"/>
        <v>0</v>
      </c>
    </row>
    <row r="250" spans="2:13" x14ac:dyDescent="0.3">
      <c r="B250" s="42"/>
      <c r="C250" s="18" t="s">
        <v>523</v>
      </c>
      <c r="D250" s="43"/>
      <c r="E250" s="19" t="s">
        <v>524</v>
      </c>
      <c r="F250" s="19"/>
      <c r="G250" s="19"/>
      <c r="H250" s="19"/>
      <c r="I250" s="19"/>
      <c r="J250" s="20">
        <f>SUBTOTAL(9,J251:J257)</f>
        <v>0</v>
      </c>
      <c r="K250" s="20">
        <f>SUBTOTAL(9,K251:K257)</f>
        <v>0</v>
      </c>
      <c r="L250" s="20">
        <f>SUBTOTAL(9,L251:L257)</f>
        <v>0</v>
      </c>
      <c r="M250" s="21">
        <f>SUBTOTAL(9,M251:M257)</f>
        <v>0</v>
      </c>
    </row>
    <row r="251" spans="2:13" ht="15" x14ac:dyDescent="0.3">
      <c r="B251" s="22">
        <v>224</v>
      </c>
      <c r="C251" s="23" t="s">
        <v>525</v>
      </c>
      <c r="D251" s="24" t="s">
        <v>40</v>
      </c>
      <c r="E251" s="25" t="s">
        <v>526</v>
      </c>
      <c r="F251" s="24" t="s">
        <v>66</v>
      </c>
      <c r="G251" s="27">
        <v>59.71</v>
      </c>
      <c r="H251" s="28"/>
      <c r="I251" s="28"/>
      <c r="J251" s="27">
        <f>G251*H251</f>
        <v>0</v>
      </c>
      <c r="K251" s="27">
        <f>G251*I251</f>
        <v>0</v>
      </c>
      <c r="L251" s="27">
        <f>J251+K251</f>
        <v>0</v>
      </c>
      <c r="M251" s="29">
        <f>L251*1.21</f>
        <v>0</v>
      </c>
    </row>
    <row r="252" spans="2:13" ht="15" x14ac:dyDescent="0.3">
      <c r="B252" s="22">
        <v>225</v>
      </c>
      <c r="C252" s="23" t="s">
        <v>527</v>
      </c>
      <c r="D252" s="24" t="s">
        <v>40</v>
      </c>
      <c r="E252" s="25" t="s">
        <v>528</v>
      </c>
      <c r="F252" s="24" t="s">
        <v>66</v>
      </c>
      <c r="G252" s="27">
        <v>59.71</v>
      </c>
      <c r="H252" s="28"/>
      <c r="I252" s="28"/>
      <c r="J252" s="27">
        <f t="shared" ref="J252:J257" si="53">G252*H252</f>
        <v>0</v>
      </c>
      <c r="K252" s="27">
        <f t="shared" ref="K252:K257" si="54">G252*I252</f>
        <v>0</v>
      </c>
      <c r="L252" s="27">
        <f t="shared" ref="L252:L257" si="55">J252+K252</f>
        <v>0</v>
      </c>
      <c r="M252" s="29">
        <f t="shared" ref="M252:M257" si="56">L252*1.21</f>
        <v>0</v>
      </c>
    </row>
    <row r="253" spans="2:13" ht="15" x14ac:dyDescent="0.3">
      <c r="B253" s="22">
        <v>226</v>
      </c>
      <c r="C253" s="23" t="s">
        <v>529</v>
      </c>
      <c r="D253" s="24" t="s">
        <v>40</v>
      </c>
      <c r="E253" s="25" t="s">
        <v>530</v>
      </c>
      <c r="F253" s="24" t="s">
        <v>66</v>
      </c>
      <c r="G253" s="27">
        <v>4</v>
      </c>
      <c r="H253" s="28"/>
      <c r="I253" s="28"/>
      <c r="J253" s="27">
        <f t="shared" si="53"/>
        <v>0</v>
      </c>
      <c r="K253" s="27">
        <f t="shared" si="54"/>
        <v>0</v>
      </c>
      <c r="L253" s="27">
        <f t="shared" si="55"/>
        <v>0</v>
      </c>
      <c r="M253" s="29">
        <f t="shared" si="56"/>
        <v>0</v>
      </c>
    </row>
    <row r="254" spans="2:13" ht="15" x14ac:dyDescent="0.3">
      <c r="B254" s="22">
        <v>227</v>
      </c>
      <c r="C254" s="23" t="s">
        <v>531</v>
      </c>
      <c r="D254" s="24" t="s">
        <v>40</v>
      </c>
      <c r="E254" s="25" t="s">
        <v>532</v>
      </c>
      <c r="F254" s="24" t="s">
        <v>66</v>
      </c>
      <c r="G254" s="27">
        <v>101</v>
      </c>
      <c r="H254" s="28"/>
      <c r="I254" s="28"/>
      <c r="J254" s="27">
        <f t="shared" si="53"/>
        <v>0</v>
      </c>
      <c r="K254" s="27">
        <f t="shared" si="54"/>
        <v>0</v>
      </c>
      <c r="L254" s="27">
        <f t="shared" si="55"/>
        <v>0</v>
      </c>
      <c r="M254" s="29">
        <f t="shared" si="56"/>
        <v>0</v>
      </c>
    </row>
    <row r="255" spans="2:13" ht="27.6" x14ac:dyDescent="0.3">
      <c r="B255" s="22">
        <v>228</v>
      </c>
      <c r="C255" s="23" t="s">
        <v>533</v>
      </c>
      <c r="D255" s="24" t="s">
        <v>40</v>
      </c>
      <c r="E255" s="25" t="s">
        <v>534</v>
      </c>
      <c r="F255" s="24" t="s">
        <v>66</v>
      </c>
      <c r="G255" s="27">
        <v>59.71</v>
      </c>
      <c r="H255" s="28"/>
      <c r="I255" s="28"/>
      <c r="J255" s="27">
        <f t="shared" si="53"/>
        <v>0</v>
      </c>
      <c r="K255" s="27">
        <f t="shared" si="54"/>
        <v>0</v>
      </c>
      <c r="L255" s="27">
        <f t="shared" si="55"/>
        <v>0</v>
      </c>
      <c r="M255" s="29">
        <f t="shared" si="56"/>
        <v>0</v>
      </c>
    </row>
    <row r="256" spans="2:13" x14ac:dyDescent="0.3">
      <c r="B256" s="22">
        <v>229</v>
      </c>
      <c r="C256" s="23" t="s">
        <v>535</v>
      </c>
      <c r="D256" s="24" t="s">
        <v>40</v>
      </c>
      <c r="E256" s="25" t="s">
        <v>536</v>
      </c>
      <c r="F256" s="24" t="s">
        <v>99</v>
      </c>
      <c r="G256" s="27">
        <v>716.52</v>
      </c>
      <c r="H256" s="28"/>
      <c r="I256" s="28"/>
      <c r="J256" s="27">
        <f t="shared" si="53"/>
        <v>0</v>
      </c>
      <c r="K256" s="27">
        <f t="shared" si="54"/>
        <v>0</v>
      </c>
      <c r="L256" s="27">
        <f t="shared" si="55"/>
        <v>0</v>
      </c>
      <c r="M256" s="29">
        <f t="shared" si="56"/>
        <v>0</v>
      </c>
    </row>
    <row r="257" spans="2:13" x14ac:dyDescent="0.3">
      <c r="B257" s="22">
        <v>230</v>
      </c>
      <c r="C257" s="23" t="s">
        <v>537</v>
      </c>
      <c r="D257" s="24" t="s">
        <v>40</v>
      </c>
      <c r="E257" s="25" t="s">
        <v>538</v>
      </c>
      <c r="F257" s="24" t="s">
        <v>61</v>
      </c>
      <c r="G257" s="27">
        <v>1.0149999999999999</v>
      </c>
      <c r="H257" s="28"/>
      <c r="I257" s="28"/>
      <c r="J257" s="27">
        <f t="shared" si="53"/>
        <v>0</v>
      </c>
      <c r="K257" s="27">
        <f t="shared" si="54"/>
        <v>0</v>
      </c>
      <c r="L257" s="27">
        <f t="shared" si="55"/>
        <v>0</v>
      </c>
      <c r="M257" s="29">
        <f t="shared" si="56"/>
        <v>0</v>
      </c>
    </row>
    <row r="258" spans="2:13" x14ac:dyDescent="0.3">
      <c r="B258" s="42"/>
      <c r="C258" s="18" t="s">
        <v>539</v>
      </c>
      <c r="D258" s="43"/>
      <c r="E258" s="19" t="s">
        <v>540</v>
      </c>
      <c r="F258" s="19"/>
      <c r="G258" s="19"/>
      <c r="H258" s="19"/>
      <c r="I258" s="19"/>
      <c r="J258" s="20">
        <f>SUBTOTAL(9,J259:J264)</f>
        <v>0</v>
      </c>
      <c r="K258" s="20">
        <f>SUBTOTAL(9,K259:K264)</f>
        <v>0</v>
      </c>
      <c r="L258" s="20">
        <f>SUBTOTAL(9,L259:L264)</f>
        <v>0</v>
      </c>
      <c r="M258" s="21">
        <f>SUBTOTAL(9,M259:M264)</f>
        <v>0</v>
      </c>
    </row>
    <row r="259" spans="2:13" ht="15" x14ac:dyDescent="0.3">
      <c r="B259" s="22">
        <v>231</v>
      </c>
      <c r="C259" s="23" t="s">
        <v>541</v>
      </c>
      <c r="D259" s="24" t="s">
        <v>40</v>
      </c>
      <c r="E259" s="25" t="s">
        <v>542</v>
      </c>
      <c r="F259" s="24" t="s">
        <v>66</v>
      </c>
      <c r="G259" s="27">
        <v>22</v>
      </c>
      <c r="H259" s="28"/>
      <c r="I259" s="28"/>
      <c r="J259" s="27">
        <f>G259*H259</f>
        <v>0</v>
      </c>
      <c r="K259" s="27">
        <f>G259*I259</f>
        <v>0</v>
      </c>
      <c r="L259" s="27">
        <f>J259+K259</f>
        <v>0</v>
      </c>
      <c r="M259" s="29">
        <f>L259*1.21</f>
        <v>0</v>
      </c>
    </row>
    <row r="260" spans="2:13" ht="15" x14ac:dyDescent="0.3">
      <c r="B260" s="22">
        <v>232</v>
      </c>
      <c r="C260" s="23" t="s">
        <v>543</v>
      </c>
      <c r="D260" s="24" t="s">
        <v>40</v>
      </c>
      <c r="E260" s="25" t="s">
        <v>544</v>
      </c>
      <c r="F260" s="24" t="s">
        <v>66</v>
      </c>
      <c r="G260" s="27">
        <v>22</v>
      </c>
      <c r="H260" s="28"/>
      <c r="I260" s="28"/>
      <c r="J260" s="27">
        <f t="shared" ref="J260:J264" si="57">G260*H260</f>
        <v>0</v>
      </c>
      <c r="K260" s="27">
        <f t="shared" ref="K260:K264" si="58">G260*I260</f>
        <v>0</v>
      </c>
      <c r="L260" s="27">
        <f t="shared" ref="L260:L264" si="59">J260+K260</f>
        <v>0</v>
      </c>
      <c r="M260" s="29">
        <f t="shared" ref="M260:M264" si="60">L260*1.21</f>
        <v>0</v>
      </c>
    </row>
    <row r="261" spans="2:13" ht="15" x14ac:dyDescent="0.3">
      <c r="B261" s="22">
        <v>233</v>
      </c>
      <c r="C261" s="23" t="s">
        <v>545</v>
      </c>
      <c r="D261" s="24" t="s">
        <v>40</v>
      </c>
      <c r="E261" s="25" t="s">
        <v>546</v>
      </c>
      <c r="F261" s="24" t="s">
        <v>66</v>
      </c>
      <c r="G261" s="27">
        <v>22</v>
      </c>
      <c r="H261" s="28"/>
      <c r="I261" s="28"/>
      <c r="J261" s="27">
        <f t="shared" si="57"/>
        <v>0</v>
      </c>
      <c r="K261" s="27">
        <f t="shared" si="58"/>
        <v>0</v>
      </c>
      <c r="L261" s="27">
        <f t="shared" si="59"/>
        <v>0</v>
      </c>
      <c r="M261" s="29">
        <f t="shared" si="60"/>
        <v>0</v>
      </c>
    </row>
    <row r="262" spans="2:13" ht="15" x14ac:dyDescent="0.3">
      <c r="B262" s="22">
        <v>234</v>
      </c>
      <c r="C262" s="23" t="s">
        <v>547</v>
      </c>
      <c r="D262" s="24" t="s">
        <v>40</v>
      </c>
      <c r="E262" s="25" t="s">
        <v>548</v>
      </c>
      <c r="F262" s="24" t="s">
        <v>66</v>
      </c>
      <c r="G262" s="27">
        <v>385.96</v>
      </c>
      <c r="H262" s="28"/>
      <c r="I262" s="28"/>
      <c r="J262" s="27">
        <f t="shared" si="57"/>
        <v>0</v>
      </c>
      <c r="K262" s="27">
        <f t="shared" si="58"/>
        <v>0</v>
      </c>
      <c r="L262" s="27">
        <f t="shared" si="59"/>
        <v>0</v>
      </c>
      <c r="M262" s="29">
        <f t="shared" si="60"/>
        <v>0</v>
      </c>
    </row>
    <row r="263" spans="2:13" ht="27.6" x14ac:dyDescent="0.3">
      <c r="B263" s="22">
        <v>235</v>
      </c>
      <c r="C263" s="23" t="s">
        <v>549</v>
      </c>
      <c r="D263" s="24" t="s">
        <v>40</v>
      </c>
      <c r="E263" s="25" t="s">
        <v>550</v>
      </c>
      <c r="F263" s="24" t="s">
        <v>66</v>
      </c>
      <c r="G263" s="27">
        <v>385.96</v>
      </c>
      <c r="H263" s="28"/>
      <c r="I263" s="28"/>
      <c r="J263" s="27">
        <f t="shared" si="57"/>
        <v>0</v>
      </c>
      <c r="K263" s="27">
        <f t="shared" si="58"/>
        <v>0</v>
      </c>
      <c r="L263" s="27">
        <f t="shared" si="59"/>
        <v>0</v>
      </c>
      <c r="M263" s="29">
        <f t="shared" si="60"/>
        <v>0</v>
      </c>
    </row>
    <row r="264" spans="2:13" ht="27.6" x14ac:dyDescent="0.3">
      <c r="B264" s="22">
        <v>236</v>
      </c>
      <c r="C264" s="23" t="s">
        <v>551</v>
      </c>
      <c r="D264" s="24" t="s">
        <v>40</v>
      </c>
      <c r="E264" s="25" t="s">
        <v>552</v>
      </c>
      <c r="F264" s="24" t="s">
        <v>66</v>
      </c>
      <c r="G264" s="27">
        <v>346.71</v>
      </c>
      <c r="H264" s="28"/>
      <c r="I264" s="28"/>
      <c r="J264" s="27">
        <f t="shared" si="57"/>
        <v>0</v>
      </c>
      <c r="K264" s="27">
        <f t="shared" si="58"/>
        <v>0</v>
      </c>
      <c r="L264" s="27">
        <f t="shared" si="59"/>
        <v>0</v>
      </c>
      <c r="M264" s="29">
        <f t="shared" si="60"/>
        <v>0</v>
      </c>
    </row>
    <row r="265" spans="2:13" x14ac:dyDescent="0.3">
      <c r="B265" s="42"/>
      <c r="C265" s="18" t="s">
        <v>553</v>
      </c>
      <c r="D265" s="43"/>
      <c r="E265" s="19" t="s">
        <v>554</v>
      </c>
      <c r="F265" s="19"/>
      <c r="G265" s="19"/>
      <c r="H265" s="19"/>
      <c r="I265" s="19"/>
      <c r="J265" s="20">
        <f>SUBTOTAL(9,J266:J272)</f>
        <v>0</v>
      </c>
      <c r="K265" s="20">
        <f>SUBTOTAL(9,K266:K272)</f>
        <v>0</v>
      </c>
      <c r="L265" s="20">
        <f>SUBTOTAL(9,L266:L272)</f>
        <v>0</v>
      </c>
      <c r="M265" s="21">
        <f>SUBTOTAL(9,M266:M272)</f>
        <v>0</v>
      </c>
    </row>
    <row r="266" spans="2:13" ht="15" x14ac:dyDescent="0.3">
      <c r="B266" s="22">
        <v>237</v>
      </c>
      <c r="C266" s="23" t="s">
        <v>555</v>
      </c>
      <c r="D266" s="24" t="s">
        <v>40</v>
      </c>
      <c r="E266" s="25" t="s">
        <v>556</v>
      </c>
      <c r="F266" s="24" t="s">
        <v>66</v>
      </c>
      <c r="G266" s="27">
        <v>1272.98</v>
      </c>
      <c r="H266" s="28"/>
      <c r="I266" s="28"/>
      <c r="J266" s="27">
        <f>G266*H266</f>
        <v>0</v>
      </c>
      <c r="K266" s="27">
        <f>G266*I266</f>
        <v>0</v>
      </c>
      <c r="L266" s="27">
        <f>J266+K266</f>
        <v>0</v>
      </c>
      <c r="M266" s="29">
        <f>L266*1.21</f>
        <v>0</v>
      </c>
    </row>
    <row r="267" spans="2:13" ht="15" x14ac:dyDescent="0.3">
      <c r="B267" s="22">
        <v>238</v>
      </c>
      <c r="C267" s="23" t="s">
        <v>557</v>
      </c>
      <c r="D267" s="24" t="s">
        <v>40</v>
      </c>
      <c r="E267" s="25" t="s">
        <v>558</v>
      </c>
      <c r="F267" s="24" t="s">
        <v>66</v>
      </c>
      <c r="G267" s="27">
        <v>704.12</v>
      </c>
      <c r="H267" s="28"/>
      <c r="I267" s="28"/>
      <c r="J267" s="27">
        <f t="shared" ref="J267:J272" si="61">G267*H267</f>
        <v>0</v>
      </c>
      <c r="K267" s="27">
        <f t="shared" ref="K267:K272" si="62">G267*I267</f>
        <v>0</v>
      </c>
      <c r="L267" s="27">
        <f t="shared" ref="L267:L272" si="63">J267+K267</f>
        <v>0</v>
      </c>
      <c r="M267" s="29">
        <f t="shared" ref="M267:M272" si="64">L267*1.21</f>
        <v>0</v>
      </c>
    </row>
    <row r="268" spans="2:13" ht="15" x14ac:dyDescent="0.3">
      <c r="B268" s="22">
        <v>239</v>
      </c>
      <c r="C268" s="23" t="s">
        <v>559</v>
      </c>
      <c r="D268" s="24" t="s">
        <v>40</v>
      </c>
      <c r="E268" s="25" t="s">
        <v>560</v>
      </c>
      <c r="F268" s="24" t="s">
        <v>66</v>
      </c>
      <c r="G268" s="27">
        <v>144</v>
      </c>
      <c r="H268" s="28"/>
      <c r="I268" s="28"/>
      <c r="J268" s="27">
        <f t="shared" si="61"/>
        <v>0</v>
      </c>
      <c r="K268" s="27">
        <f t="shared" si="62"/>
        <v>0</v>
      </c>
      <c r="L268" s="27">
        <f t="shared" si="63"/>
        <v>0</v>
      </c>
      <c r="M268" s="29">
        <f t="shared" si="64"/>
        <v>0</v>
      </c>
    </row>
    <row r="269" spans="2:13" ht="15" x14ac:dyDescent="0.3">
      <c r="B269" s="22">
        <v>240</v>
      </c>
      <c r="C269" s="23" t="s">
        <v>561</v>
      </c>
      <c r="D269" s="24" t="s">
        <v>40</v>
      </c>
      <c r="E269" s="25" t="s">
        <v>562</v>
      </c>
      <c r="F269" s="24" t="s">
        <v>66</v>
      </c>
      <c r="G269" s="27">
        <v>151.19999999999999</v>
      </c>
      <c r="H269" s="28"/>
      <c r="I269" s="28"/>
      <c r="J269" s="27">
        <f t="shared" si="61"/>
        <v>0</v>
      </c>
      <c r="K269" s="27">
        <f t="shared" si="62"/>
        <v>0</v>
      </c>
      <c r="L269" s="27">
        <f t="shared" si="63"/>
        <v>0</v>
      </c>
      <c r="M269" s="29">
        <f t="shared" si="64"/>
        <v>0</v>
      </c>
    </row>
    <row r="270" spans="2:13" ht="27.6" x14ac:dyDescent="0.3">
      <c r="B270" s="22">
        <v>241</v>
      </c>
      <c r="C270" s="23" t="s">
        <v>563</v>
      </c>
      <c r="D270" s="24" t="s">
        <v>40</v>
      </c>
      <c r="E270" s="25" t="s">
        <v>564</v>
      </c>
      <c r="F270" s="24" t="s">
        <v>66</v>
      </c>
      <c r="G270" s="27">
        <v>836.09</v>
      </c>
      <c r="H270" s="28"/>
      <c r="I270" s="28"/>
      <c r="J270" s="27">
        <f t="shared" si="61"/>
        <v>0</v>
      </c>
      <c r="K270" s="27">
        <f t="shared" si="62"/>
        <v>0</v>
      </c>
      <c r="L270" s="27">
        <f t="shared" si="63"/>
        <v>0</v>
      </c>
      <c r="M270" s="29">
        <f t="shared" si="64"/>
        <v>0</v>
      </c>
    </row>
    <row r="271" spans="2:13" ht="27.6" x14ac:dyDescent="0.3">
      <c r="B271" s="22">
        <v>242</v>
      </c>
      <c r="C271" s="23" t="s">
        <v>565</v>
      </c>
      <c r="D271" s="24" t="s">
        <v>40</v>
      </c>
      <c r="E271" s="25" t="s">
        <v>566</v>
      </c>
      <c r="F271" s="24" t="s">
        <v>66</v>
      </c>
      <c r="G271" s="27">
        <v>14.22</v>
      </c>
      <c r="H271" s="28"/>
      <c r="I271" s="28"/>
      <c r="J271" s="27">
        <f t="shared" si="61"/>
        <v>0</v>
      </c>
      <c r="K271" s="27">
        <f t="shared" si="62"/>
        <v>0</v>
      </c>
      <c r="L271" s="27">
        <f t="shared" si="63"/>
        <v>0</v>
      </c>
      <c r="M271" s="29">
        <f t="shared" si="64"/>
        <v>0</v>
      </c>
    </row>
    <row r="272" spans="2:13" ht="27.6" x14ac:dyDescent="0.3">
      <c r="B272" s="22">
        <v>243</v>
      </c>
      <c r="C272" s="23" t="s">
        <v>567</v>
      </c>
      <c r="D272" s="24" t="s">
        <v>40</v>
      </c>
      <c r="E272" s="25" t="s">
        <v>568</v>
      </c>
      <c r="F272" s="24" t="s">
        <v>66</v>
      </c>
      <c r="G272" s="27">
        <v>821.87</v>
      </c>
      <c r="H272" s="28"/>
      <c r="I272" s="28"/>
      <c r="J272" s="27">
        <f t="shared" si="61"/>
        <v>0</v>
      </c>
      <c r="K272" s="27">
        <f t="shared" si="62"/>
        <v>0</v>
      </c>
      <c r="L272" s="27">
        <f t="shared" si="63"/>
        <v>0</v>
      </c>
      <c r="M272" s="29">
        <f t="shared" si="64"/>
        <v>0</v>
      </c>
    </row>
    <row r="273" spans="2:13" ht="18" customHeight="1" x14ac:dyDescent="0.3">
      <c r="B273" s="42"/>
      <c r="C273" s="18" t="s">
        <v>569</v>
      </c>
      <c r="D273" s="43"/>
      <c r="E273" s="19" t="s">
        <v>570</v>
      </c>
      <c r="F273" s="19"/>
      <c r="G273" s="19"/>
      <c r="H273" s="19"/>
      <c r="I273" s="19"/>
      <c r="J273" s="20">
        <f>SUBTOTAL(9,J274:J284)</f>
        <v>0</v>
      </c>
      <c r="K273" s="20">
        <f>SUBTOTAL(9,K274:K284)</f>
        <v>0</v>
      </c>
      <c r="L273" s="20">
        <f>SUBTOTAL(9,L274:L284)</f>
        <v>0</v>
      </c>
      <c r="M273" s="21">
        <f>SUBTOTAL(9,M274:M284)</f>
        <v>0</v>
      </c>
    </row>
    <row r="274" spans="2:13" ht="15" x14ac:dyDescent="0.3">
      <c r="B274" s="22">
        <v>244</v>
      </c>
      <c r="C274" s="23" t="s">
        <v>571</v>
      </c>
      <c r="D274" s="24" t="s">
        <v>40</v>
      </c>
      <c r="E274" s="25" t="s">
        <v>572</v>
      </c>
      <c r="F274" s="24" t="s">
        <v>66</v>
      </c>
      <c r="G274" s="27">
        <v>59.28</v>
      </c>
      <c r="H274" s="28"/>
      <c r="I274" s="28"/>
      <c r="J274" s="27">
        <f>G274*H274</f>
        <v>0</v>
      </c>
      <c r="K274" s="27">
        <f>G274*I274</f>
        <v>0</v>
      </c>
      <c r="L274" s="27">
        <f>J274+K274</f>
        <v>0</v>
      </c>
      <c r="M274" s="29">
        <f>L274*1.21</f>
        <v>0</v>
      </c>
    </row>
    <row r="275" spans="2:13" ht="27.6" x14ac:dyDescent="0.3">
      <c r="B275" s="44">
        <v>245</v>
      </c>
      <c r="C275" s="23" t="s">
        <v>573</v>
      </c>
      <c r="D275" s="24" t="s">
        <v>40</v>
      </c>
      <c r="E275" s="45" t="s">
        <v>574</v>
      </c>
      <c r="F275" s="46" t="s">
        <v>99</v>
      </c>
      <c r="G275" s="47">
        <v>16</v>
      </c>
      <c r="H275" s="48"/>
      <c r="I275" s="48"/>
      <c r="J275" s="27">
        <f>G275*H275</f>
        <v>0</v>
      </c>
      <c r="K275" s="27">
        <f>G275*I275</f>
        <v>0</v>
      </c>
      <c r="L275" s="27">
        <f>J275+K275</f>
        <v>0</v>
      </c>
      <c r="M275" s="29">
        <f>L275*1.21</f>
        <v>0</v>
      </c>
    </row>
    <row r="276" spans="2:13" ht="27.6" x14ac:dyDescent="0.3">
      <c r="B276" s="22">
        <v>246</v>
      </c>
      <c r="C276" s="23" t="s">
        <v>575</v>
      </c>
      <c r="D276" s="24" t="s">
        <v>40</v>
      </c>
      <c r="E276" s="45" t="s">
        <v>576</v>
      </c>
      <c r="F276" s="46" t="s">
        <v>99</v>
      </c>
      <c r="G276" s="47">
        <v>2</v>
      </c>
      <c r="H276" s="48"/>
      <c r="I276" s="48"/>
      <c r="J276" s="27">
        <f t="shared" ref="J276:J284" si="65">G276*H276</f>
        <v>0</v>
      </c>
      <c r="K276" s="27">
        <f t="shared" ref="K276:K284" si="66">G276*I276</f>
        <v>0</v>
      </c>
      <c r="L276" s="27">
        <f t="shared" ref="L276:L284" si="67">J276+K276</f>
        <v>0</v>
      </c>
      <c r="M276" s="29">
        <f t="shared" ref="M276:M284" si="68">L276*1.21</f>
        <v>0</v>
      </c>
    </row>
    <row r="277" spans="2:13" ht="27.6" x14ac:dyDescent="0.3">
      <c r="B277" s="44">
        <v>247</v>
      </c>
      <c r="C277" s="23" t="s">
        <v>577</v>
      </c>
      <c r="D277" s="24" t="s">
        <v>40</v>
      </c>
      <c r="E277" s="45" t="s">
        <v>578</v>
      </c>
      <c r="F277" s="46" t="s">
        <v>99</v>
      </c>
      <c r="G277" s="47">
        <v>1</v>
      </c>
      <c r="H277" s="48"/>
      <c r="I277" s="48"/>
      <c r="J277" s="27">
        <f t="shared" si="65"/>
        <v>0</v>
      </c>
      <c r="K277" s="27">
        <f t="shared" si="66"/>
        <v>0</v>
      </c>
      <c r="L277" s="27">
        <f t="shared" si="67"/>
        <v>0</v>
      </c>
      <c r="M277" s="29">
        <f t="shared" si="68"/>
        <v>0</v>
      </c>
    </row>
    <row r="278" spans="2:13" ht="27.6" x14ac:dyDescent="0.3">
      <c r="B278" s="22">
        <v>248</v>
      </c>
      <c r="C278" s="23" t="s">
        <v>579</v>
      </c>
      <c r="D278" s="24" t="s">
        <v>40</v>
      </c>
      <c r="E278" s="45" t="s">
        <v>580</v>
      </c>
      <c r="F278" s="46" t="s">
        <v>99</v>
      </c>
      <c r="G278" s="47">
        <v>2</v>
      </c>
      <c r="H278" s="48"/>
      <c r="I278" s="48"/>
      <c r="J278" s="27">
        <f t="shared" si="65"/>
        <v>0</v>
      </c>
      <c r="K278" s="27">
        <f t="shared" si="66"/>
        <v>0</v>
      </c>
      <c r="L278" s="27">
        <f t="shared" si="67"/>
        <v>0</v>
      </c>
      <c r="M278" s="29">
        <f t="shared" si="68"/>
        <v>0</v>
      </c>
    </row>
    <row r="279" spans="2:13" x14ac:dyDescent="0.3">
      <c r="B279" s="44">
        <v>249</v>
      </c>
      <c r="C279" s="23" t="s">
        <v>581</v>
      </c>
      <c r="D279" s="24" t="s">
        <v>40</v>
      </c>
      <c r="E279" s="45" t="s">
        <v>582</v>
      </c>
      <c r="F279" s="46" t="s">
        <v>108</v>
      </c>
      <c r="G279" s="47">
        <v>33.74</v>
      </c>
      <c r="H279" s="48"/>
      <c r="I279" s="48"/>
      <c r="J279" s="27">
        <f t="shared" si="65"/>
        <v>0</v>
      </c>
      <c r="K279" s="27">
        <f t="shared" si="66"/>
        <v>0</v>
      </c>
      <c r="L279" s="27">
        <f t="shared" si="67"/>
        <v>0</v>
      </c>
      <c r="M279" s="29">
        <f t="shared" si="68"/>
        <v>0</v>
      </c>
    </row>
    <row r="280" spans="2:13" x14ac:dyDescent="0.3">
      <c r="B280" s="22">
        <v>250</v>
      </c>
      <c r="C280" s="23" t="s">
        <v>583</v>
      </c>
      <c r="D280" s="24" t="s">
        <v>40</v>
      </c>
      <c r="E280" s="45" t="s">
        <v>584</v>
      </c>
      <c r="F280" s="46" t="s">
        <v>99</v>
      </c>
      <c r="G280" s="47">
        <v>16</v>
      </c>
      <c r="H280" s="48"/>
      <c r="I280" s="48"/>
      <c r="J280" s="27">
        <f t="shared" si="65"/>
        <v>0</v>
      </c>
      <c r="K280" s="27">
        <f t="shared" si="66"/>
        <v>0</v>
      </c>
      <c r="L280" s="27">
        <f t="shared" si="67"/>
        <v>0</v>
      </c>
      <c r="M280" s="29">
        <f t="shared" si="68"/>
        <v>0</v>
      </c>
    </row>
    <row r="281" spans="2:13" x14ac:dyDescent="0.3">
      <c r="B281" s="44">
        <v>251</v>
      </c>
      <c r="C281" s="23" t="s">
        <v>585</v>
      </c>
      <c r="D281" s="24" t="s">
        <v>40</v>
      </c>
      <c r="E281" s="45" t="s">
        <v>586</v>
      </c>
      <c r="F281" s="46" t="s">
        <v>99</v>
      </c>
      <c r="G281" s="47">
        <v>2</v>
      </c>
      <c r="H281" s="48"/>
      <c r="I281" s="48"/>
      <c r="J281" s="27">
        <f t="shared" si="65"/>
        <v>0</v>
      </c>
      <c r="K281" s="27">
        <f t="shared" si="66"/>
        <v>0</v>
      </c>
      <c r="L281" s="27">
        <f t="shared" si="67"/>
        <v>0</v>
      </c>
      <c r="M281" s="29">
        <f t="shared" si="68"/>
        <v>0</v>
      </c>
    </row>
    <row r="282" spans="2:13" x14ac:dyDescent="0.3">
      <c r="B282" s="22">
        <v>252</v>
      </c>
      <c r="C282" s="23" t="s">
        <v>587</v>
      </c>
      <c r="D282" s="24" t="s">
        <v>40</v>
      </c>
      <c r="E282" s="45" t="s">
        <v>588</v>
      </c>
      <c r="F282" s="46" t="s">
        <v>99</v>
      </c>
      <c r="G282" s="47">
        <v>1</v>
      </c>
      <c r="H282" s="48"/>
      <c r="I282" s="48"/>
      <c r="J282" s="27">
        <f t="shared" si="65"/>
        <v>0</v>
      </c>
      <c r="K282" s="27">
        <f t="shared" si="66"/>
        <v>0</v>
      </c>
      <c r="L282" s="27">
        <f t="shared" si="67"/>
        <v>0</v>
      </c>
      <c r="M282" s="29">
        <f t="shared" si="68"/>
        <v>0</v>
      </c>
    </row>
    <row r="283" spans="2:13" x14ac:dyDescent="0.3">
      <c r="B283" s="44">
        <v>253</v>
      </c>
      <c r="C283" s="23" t="s">
        <v>589</v>
      </c>
      <c r="D283" s="24" t="s">
        <v>40</v>
      </c>
      <c r="E283" s="45" t="s">
        <v>590</v>
      </c>
      <c r="F283" s="46" t="s">
        <v>99</v>
      </c>
      <c r="G283" s="47">
        <v>2</v>
      </c>
      <c r="H283" s="48"/>
      <c r="I283" s="48"/>
      <c r="J283" s="27">
        <f t="shared" si="65"/>
        <v>0</v>
      </c>
      <c r="K283" s="27">
        <f t="shared" si="66"/>
        <v>0</v>
      </c>
      <c r="L283" s="27">
        <f t="shared" si="67"/>
        <v>0</v>
      </c>
      <c r="M283" s="29">
        <f t="shared" si="68"/>
        <v>0</v>
      </c>
    </row>
    <row r="284" spans="2:13" ht="15" thickBot="1" x14ac:dyDescent="0.35">
      <c r="B284" s="31">
        <v>254</v>
      </c>
      <c r="C284" s="12" t="s">
        <v>591</v>
      </c>
      <c r="D284" s="32" t="s">
        <v>40</v>
      </c>
      <c r="E284" s="33" t="s">
        <v>592</v>
      </c>
      <c r="F284" s="32" t="s">
        <v>61</v>
      </c>
      <c r="G284" s="35">
        <v>0.33</v>
      </c>
      <c r="H284" s="36"/>
      <c r="I284" s="36"/>
      <c r="J284" s="35">
        <f t="shared" si="65"/>
        <v>0</v>
      </c>
      <c r="K284" s="35">
        <f t="shared" si="66"/>
        <v>0</v>
      </c>
      <c r="L284" s="35">
        <f t="shared" si="67"/>
        <v>0</v>
      </c>
      <c r="M284" s="37">
        <f t="shared" si="68"/>
        <v>0</v>
      </c>
    </row>
    <row r="285" spans="2:13" ht="21" customHeight="1" thickTop="1" thickBot="1" x14ac:dyDescent="0.35">
      <c r="B285" s="11"/>
      <c r="C285" s="38"/>
      <c r="D285" s="38"/>
      <c r="E285" s="38" t="s">
        <v>42</v>
      </c>
      <c r="F285" s="38"/>
      <c r="G285" s="38"/>
      <c r="H285" s="38"/>
      <c r="I285" s="38"/>
      <c r="J285" s="39">
        <f>SUBTOTAL(9,J9:J284)</f>
        <v>0</v>
      </c>
      <c r="K285" s="39">
        <f>SUBTOTAL(9,K9:K284)</f>
        <v>0</v>
      </c>
      <c r="L285" s="39">
        <f>SUBTOTAL(9,L9:L284)</f>
        <v>0</v>
      </c>
      <c r="M285" s="40">
        <f>SUBTOTAL(9,M9:M284)</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99F9-1122-4FBD-AC39-5743FB153BD6}">
  <dimension ref="B1:Q81"/>
  <sheetViews>
    <sheetView topLeftCell="A9" workbookViewId="0">
      <selection activeCell="E41" sqref="E41"/>
    </sheetView>
  </sheetViews>
  <sheetFormatPr defaultColWidth="8.88671875" defaultRowHeight="14.4" x14ac:dyDescent="0.3"/>
  <cols>
    <col min="3" max="4" width="15" customWidth="1"/>
    <col min="5" max="5" width="59.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593</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4.6500000000000004"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594</v>
      </c>
      <c r="D9" s="18"/>
      <c r="E9" s="19" t="s">
        <v>39</v>
      </c>
      <c r="F9" s="19"/>
      <c r="G9" s="19"/>
      <c r="H9" s="19"/>
      <c r="I9" s="19"/>
      <c r="J9" s="20">
        <f>SUBTOTAL(9,J10:J13)</f>
        <v>0</v>
      </c>
      <c r="K9" s="20">
        <f>SUBTOTAL(9,K10:K13)</f>
        <v>0</v>
      </c>
      <c r="L9" s="20">
        <f>SUBTOTAL(9,L10:L13)</f>
        <v>0</v>
      </c>
      <c r="M9" s="21">
        <f>SUBTOTAL(9,M10:M13)</f>
        <v>0</v>
      </c>
      <c r="N9" s="16"/>
      <c r="O9" s="16"/>
      <c r="P9" s="16"/>
      <c r="Q9" s="16"/>
    </row>
    <row r="10" spans="2:17" x14ac:dyDescent="0.3">
      <c r="B10" s="22">
        <v>1</v>
      </c>
      <c r="C10" s="23" t="s">
        <v>595</v>
      </c>
      <c r="D10" s="24" t="s">
        <v>40</v>
      </c>
      <c r="E10" s="25" t="s">
        <v>46</v>
      </c>
      <c r="F10" s="24" t="s">
        <v>47</v>
      </c>
      <c r="G10" s="27">
        <v>1</v>
      </c>
      <c r="H10" s="41"/>
      <c r="I10" s="28"/>
      <c r="J10" s="27">
        <f>G10*H10</f>
        <v>0</v>
      </c>
      <c r="K10" s="27">
        <f>G10*I10</f>
        <v>0</v>
      </c>
      <c r="L10" s="27">
        <f>J10+K10</f>
        <v>0</v>
      </c>
      <c r="M10" s="29">
        <f>L10*1.21</f>
        <v>0</v>
      </c>
    </row>
    <row r="11" spans="2:17" x14ac:dyDescent="0.3">
      <c r="B11" s="22">
        <v>2</v>
      </c>
      <c r="C11" s="23" t="s">
        <v>596</v>
      </c>
      <c r="D11" s="24" t="s">
        <v>40</v>
      </c>
      <c r="E11" s="25" t="s">
        <v>49</v>
      </c>
      <c r="F11" s="24" t="s">
        <v>47</v>
      </c>
      <c r="G11" s="27">
        <v>1</v>
      </c>
      <c r="H11" s="28"/>
      <c r="I11" s="28"/>
      <c r="J11" s="27">
        <f>G11*H11</f>
        <v>0</v>
      </c>
      <c r="K11" s="27">
        <f>G11*I11</f>
        <v>0</v>
      </c>
      <c r="L11" s="27">
        <f>J11+K11</f>
        <v>0</v>
      </c>
      <c r="M11" s="29">
        <f>L11*1.21</f>
        <v>0</v>
      </c>
    </row>
    <row r="12" spans="2:17" x14ac:dyDescent="0.3">
      <c r="B12" s="22">
        <v>3</v>
      </c>
      <c r="C12" s="23" t="s">
        <v>597</v>
      </c>
      <c r="D12" s="24" t="s">
        <v>40</v>
      </c>
      <c r="E12" s="25" t="s">
        <v>51</v>
      </c>
      <c r="F12" s="24" t="s">
        <v>41</v>
      </c>
      <c r="G12" s="27">
        <v>1</v>
      </c>
      <c r="H12" s="28"/>
      <c r="I12" s="28"/>
      <c r="J12" s="27">
        <f>G12*H12</f>
        <v>0</v>
      </c>
      <c r="K12" s="27">
        <f>G12*I12</f>
        <v>0</v>
      </c>
      <c r="L12" s="27">
        <f>J12+K12</f>
        <v>0</v>
      </c>
      <c r="M12" s="29">
        <f>L12*1.21</f>
        <v>0</v>
      </c>
    </row>
    <row r="13" spans="2:17" x14ac:dyDescent="0.3">
      <c r="B13" s="22">
        <v>4</v>
      </c>
      <c r="C13" s="23" t="s">
        <v>598</v>
      </c>
      <c r="D13" s="24" t="s">
        <v>40</v>
      </c>
      <c r="E13" s="25" t="s">
        <v>53</v>
      </c>
      <c r="F13" s="26" t="s">
        <v>41</v>
      </c>
      <c r="G13" s="27">
        <v>1</v>
      </c>
      <c r="H13" s="28"/>
      <c r="I13" s="28"/>
      <c r="J13" s="27">
        <f>G13*H13</f>
        <v>0</v>
      </c>
      <c r="K13" s="27">
        <f>G13*I13</f>
        <v>0</v>
      </c>
      <c r="L13" s="27">
        <f>J13+K13</f>
        <v>0</v>
      </c>
      <c r="M13" s="29">
        <f>L13*1.21</f>
        <v>0</v>
      </c>
    </row>
    <row r="14" spans="2:17" ht="18" customHeight="1" x14ac:dyDescent="0.3">
      <c r="B14" s="17"/>
      <c r="C14" s="18" t="s">
        <v>599</v>
      </c>
      <c r="D14" s="18"/>
      <c r="E14" s="19" t="s">
        <v>600</v>
      </c>
      <c r="F14" s="19"/>
      <c r="G14" s="19"/>
      <c r="H14" s="19"/>
      <c r="I14" s="19"/>
      <c r="J14" s="20">
        <f>SUBTOTAL(9,J15:J20)</f>
        <v>0</v>
      </c>
      <c r="K14" s="20">
        <f>SUBTOTAL(9,K15:K20)</f>
        <v>0</v>
      </c>
      <c r="L14" s="20">
        <f>SUBTOTAL(9,L15:L20)</f>
        <v>0</v>
      </c>
      <c r="M14" s="21">
        <f>SUBTOTAL(9,M15:M20)</f>
        <v>0</v>
      </c>
    </row>
    <row r="15" spans="2:17" ht="15" x14ac:dyDescent="0.3">
      <c r="B15" s="22">
        <v>5</v>
      </c>
      <c r="C15" s="23" t="s">
        <v>601</v>
      </c>
      <c r="D15" s="24" t="s">
        <v>40</v>
      </c>
      <c r="E15" s="25" t="s">
        <v>602</v>
      </c>
      <c r="F15" s="24" t="s">
        <v>58</v>
      </c>
      <c r="G15" s="27">
        <v>14</v>
      </c>
      <c r="H15" s="28"/>
      <c r="I15" s="28"/>
      <c r="J15" s="27">
        <f t="shared" ref="J15:J20" si="0">G15*H15</f>
        <v>0</v>
      </c>
      <c r="K15" s="27">
        <f t="shared" ref="K15:K20" si="1">G15*I15</f>
        <v>0</v>
      </c>
      <c r="L15" s="27">
        <f t="shared" ref="L15:L20" si="2">J15+K15</f>
        <v>0</v>
      </c>
      <c r="M15" s="29">
        <f t="shared" ref="M15:M20" si="3">L15*1.21</f>
        <v>0</v>
      </c>
    </row>
    <row r="16" spans="2:17" ht="15" x14ac:dyDescent="0.3">
      <c r="B16" s="22">
        <v>6</v>
      </c>
      <c r="C16" s="23" t="s">
        <v>603</v>
      </c>
      <c r="D16" s="24" t="s">
        <v>40</v>
      </c>
      <c r="E16" s="25" t="s">
        <v>604</v>
      </c>
      <c r="F16" s="24" t="s">
        <v>58</v>
      </c>
      <c r="G16" s="27">
        <v>14</v>
      </c>
      <c r="H16" s="28"/>
      <c r="I16" s="28"/>
      <c r="J16" s="27">
        <f t="shared" si="0"/>
        <v>0</v>
      </c>
      <c r="K16" s="27">
        <f t="shared" si="1"/>
        <v>0</v>
      </c>
      <c r="L16" s="27">
        <f t="shared" si="2"/>
        <v>0</v>
      </c>
      <c r="M16" s="29">
        <f t="shared" si="3"/>
        <v>0</v>
      </c>
    </row>
    <row r="17" spans="2:13" ht="15" x14ac:dyDescent="0.3">
      <c r="B17" s="22">
        <v>7</v>
      </c>
      <c r="C17" s="23" t="s">
        <v>605</v>
      </c>
      <c r="D17" s="24" t="s">
        <v>40</v>
      </c>
      <c r="E17" s="25" t="s">
        <v>606</v>
      </c>
      <c r="F17" s="24" t="s">
        <v>58</v>
      </c>
      <c r="G17" s="27">
        <v>14</v>
      </c>
      <c r="H17" s="28"/>
      <c r="I17" s="28"/>
      <c r="J17" s="27">
        <f t="shared" si="0"/>
        <v>0</v>
      </c>
      <c r="K17" s="27">
        <f t="shared" si="1"/>
        <v>0</v>
      </c>
      <c r="L17" s="27">
        <f t="shared" si="2"/>
        <v>0</v>
      </c>
      <c r="M17" s="29">
        <f t="shared" si="3"/>
        <v>0</v>
      </c>
    </row>
    <row r="18" spans="2:13" x14ac:dyDescent="0.3">
      <c r="B18" s="22">
        <v>8</v>
      </c>
      <c r="C18" s="23" t="s">
        <v>607</v>
      </c>
      <c r="D18" s="24" t="s">
        <v>40</v>
      </c>
      <c r="E18" s="25" t="s">
        <v>608</v>
      </c>
      <c r="F18" s="24" t="s">
        <v>61</v>
      </c>
      <c r="G18" s="27">
        <v>23.8</v>
      </c>
      <c r="H18" s="28"/>
      <c r="I18" s="28"/>
      <c r="J18" s="27">
        <f t="shared" si="0"/>
        <v>0</v>
      </c>
      <c r="K18" s="27">
        <f t="shared" si="1"/>
        <v>0</v>
      </c>
      <c r="L18" s="27">
        <f t="shared" si="2"/>
        <v>0</v>
      </c>
      <c r="M18" s="29">
        <f t="shared" si="3"/>
        <v>0</v>
      </c>
    </row>
    <row r="19" spans="2:13" ht="15" x14ac:dyDescent="0.3">
      <c r="B19" s="22">
        <v>9</v>
      </c>
      <c r="C19" s="23" t="s">
        <v>609</v>
      </c>
      <c r="D19" s="24" t="s">
        <v>40</v>
      </c>
      <c r="E19" s="25" t="s">
        <v>610</v>
      </c>
      <c r="F19" s="24" t="s">
        <v>58</v>
      </c>
      <c r="G19" s="27">
        <v>14</v>
      </c>
      <c r="H19" s="28"/>
      <c r="I19" s="28"/>
      <c r="J19" s="27">
        <f t="shared" si="0"/>
        <v>0</v>
      </c>
      <c r="K19" s="27">
        <f t="shared" si="1"/>
        <v>0</v>
      </c>
      <c r="L19" s="27">
        <f t="shared" si="2"/>
        <v>0</v>
      </c>
      <c r="M19" s="29">
        <f t="shared" si="3"/>
        <v>0</v>
      </c>
    </row>
    <row r="20" spans="2:13" x14ac:dyDescent="0.3">
      <c r="B20" s="22">
        <v>10</v>
      </c>
      <c r="C20" s="23" t="s">
        <v>611</v>
      </c>
      <c r="D20" s="24" t="s">
        <v>40</v>
      </c>
      <c r="E20" s="25" t="s">
        <v>612</v>
      </c>
      <c r="F20" s="24" t="s">
        <v>61</v>
      </c>
      <c r="G20" s="27">
        <v>28</v>
      </c>
      <c r="H20" s="28"/>
      <c r="I20" s="28"/>
      <c r="J20" s="27">
        <f t="shared" si="0"/>
        <v>0</v>
      </c>
      <c r="K20" s="27">
        <f t="shared" si="1"/>
        <v>0</v>
      </c>
      <c r="L20" s="27">
        <f t="shared" si="2"/>
        <v>0</v>
      </c>
      <c r="M20" s="29">
        <f t="shared" si="3"/>
        <v>0</v>
      </c>
    </row>
    <row r="21" spans="2:13" ht="18" customHeight="1" x14ac:dyDescent="0.3">
      <c r="B21" s="17"/>
      <c r="C21" s="18" t="s">
        <v>613</v>
      </c>
      <c r="D21" s="18"/>
      <c r="E21" s="19" t="s">
        <v>55</v>
      </c>
      <c r="F21" s="19"/>
      <c r="G21" s="19"/>
      <c r="H21" s="19"/>
      <c r="I21" s="19"/>
      <c r="J21" s="20">
        <f>SUBTOTAL(9,J22:J22)</f>
        <v>0</v>
      </c>
      <c r="K21" s="20">
        <f>SUBTOTAL(9,K22:K22)</f>
        <v>0</v>
      </c>
      <c r="L21" s="20">
        <f>SUBTOTAL(9,L22:L22)</f>
        <v>0</v>
      </c>
      <c r="M21" s="21">
        <f>SUBTOTAL(9,M22:M22)</f>
        <v>0</v>
      </c>
    </row>
    <row r="22" spans="2:13" ht="27.6" x14ac:dyDescent="0.3">
      <c r="B22" s="22">
        <v>11</v>
      </c>
      <c r="C22" s="23" t="s">
        <v>614</v>
      </c>
      <c r="D22" s="24" t="s">
        <v>40</v>
      </c>
      <c r="E22" s="25" t="s">
        <v>615</v>
      </c>
      <c r="F22" s="24" t="s">
        <v>58</v>
      </c>
      <c r="G22" s="27">
        <v>0.54</v>
      </c>
      <c r="H22" s="28"/>
      <c r="I22" s="28"/>
      <c r="J22" s="27">
        <f>G22*H22</f>
        <v>0</v>
      </c>
      <c r="K22" s="27">
        <f>G22*I22</f>
        <v>0</v>
      </c>
      <c r="L22" s="27">
        <f>J22+K22</f>
        <v>0</v>
      </c>
      <c r="M22" s="29">
        <f>L22*1.21</f>
        <v>0</v>
      </c>
    </row>
    <row r="23" spans="2:13" x14ac:dyDescent="0.3">
      <c r="B23" s="42"/>
      <c r="C23" s="18" t="s">
        <v>616</v>
      </c>
      <c r="D23" s="43"/>
      <c r="E23" s="19" t="s">
        <v>78</v>
      </c>
      <c r="F23" s="19"/>
      <c r="G23" s="19"/>
      <c r="H23" s="19"/>
      <c r="I23" s="19"/>
      <c r="J23" s="20">
        <f>SUBTOTAL(9,J24:J27)</f>
        <v>0</v>
      </c>
      <c r="K23" s="20">
        <f>SUBTOTAL(9,K24:K27)</f>
        <v>0</v>
      </c>
      <c r="L23" s="20">
        <f>SUBTOTAL(9,L24:L27)</f>
        <v>0</v>
      </c>
      <c r="M23" s="21">
        <f>SUBTOTAL(9,M24:M27)</f>
        <v>0</v>
      </c>
    </row>
    <row r="24" spans="2:13" ht="27.6" x14ac:dyDescent="0.3">
      <c r="B24" s="22">
        <v>12</v>
      </c>
      <c r="C24" s="23" t="s">
        <v>617</v>
      </c>
      <c r="D24" s="24" t="s">
        <v>40</v>
      </c>
      <c r="E24" s="25" t="s">
        <v>618</v>
      </c>
      <c r="F24" s="24" t="s">
        <v>58</v>
      </c>
      <c r="G24" s="27">
        <v>0.2</v>
      </c>
      <c r="H24" s="28"/>
      <c r="I24" s="28"/>
      <c r="J24" s="27">
        <f t="shared" ref="J24:J27" si="4">G24*H24</f>
        <v>0</v>
      </c>
      <c r="K24" s="27">
        <f t="shared" ref="K24:K27" si="5">G24*I24</f>
        <v>0</v>
      </c>
      <c r="L24" s="27">
        <f t="shared" ref="L24:L27" si="6">J24+K24</f>
        <v>0</v>
      </c>
      <c r="M24" s="29">
        <f t="shared" ref="M24:M27" si="7">L24*1.21</f>
        <v>0</v>
      </c>
    </row>
    <row r="25" spans="2:13" ht="15" x14ac:dyDescent="0.3">
      <c r="B25" s="22">
        <v>13</v>
      </c>
      <c r="C25" s="23" t="s">
        <v>619</v>
      </c>
      <c r="D25" s="24" t="s">
        <v>40</v>
      </c>
      <c r="E25" s="25" t="s">
        <v>620</v>
      </c>
      <c r="F25" s="24" t="s">
        <v>58</v>
      </c>
      <c r="G25" s="27">
        <v>0.81</v>
      </c>
      <c r="H25" s="28"/>
      <c r="I25" s="28"/>
      <c r="J25" s="27">
        <f t="shared" si="4"/>
        <v>0</v>
      </c>
      <c r="K25" s="27">
        <f t="shared" si="5"/>
        <v>0</v>
      </c>
      <c r="L25" s="27">
        <f t="shared" si="6"/>
        <v>0</v>
      </c>
      <c r="M25" s="29">
        <f t="shared" si="7"/>
        <v>0</v>
      </c>
    </row>
    <row r="26" spans="2:13" ht="27.6" x14ac:dyDescent="0.3">
      <c r="B26" s="22">
        <v>14</v>
      </c>
      <c r="C26" s="23" t="s">
        <v>621</v>
      </c>
      <c r="D26" s="24" t="s">
        <v>40</v>
      </c>
      <c r="E26" s="25" t="s">
        <v>622</v>
      </c>
      <c r="F26" s="24" t="s">
        <v>99</v>
      </c>
      <c r="G26" s="27">
        <v>1</v>
      </c>
      <c r="H26" s="28"/>
      <c r="I26" s="28"/>
      <c r="J26" s="27">
        <f t="shared" si="4"/>
        <v>0</v>
      </c>
      <c r="K26" s="27">
        <f t="shared" si="5"/>
        <v>0</v>
      </c>
      <c r="L26" s="27">
        <f t="shared" si="6"/>
        <v>0</v>
      </c>
      <c r="M26" s="29">
        <f t="shared" si="7"/>
        <v>0</v>
      </c>
    </row>
    <row r="27" spans="2:13" ht="27.6" x14ac:dyDescent="0.3">
      <c r="B27" s="22">
        <v>15</v>
      </c>
      <c r="C27" s="23" t="s">
        <v>623</v>
      </c>
      <c r="D27" s="24" t="s">
        <v>40</v>
      </c>
      <c r="E27" s="25" t="s">
        <v>624</v>
      </c>
      <c r="F27" s="24" t="s">
        <v>99</v>
      </c>
      <c r="G27" s="27">
        <v>1</v>
      </c>
      <c r="H27" s="28"/>
      <c r="I27" s="28"/>
      <c r="J27" s="27">
        <f t="shared" si="4"/>
        <v>0</v>
      </c>
      <c r="K27" s="27">
        <f t="shared" si="5"/>
        <v>0</v>
      </c>
      <c r="L27" s="27">
        <f t="shared" si="6"/>
        <v>0</v>
      </c>
      <c r="M27" s="29">
        <f t="shared" si="7"/>
        <v>0</v>
      </c>
    </row>
    <row r="28" spans="2:13" ht="18" customHeight="1" x14ac:dyDescent="0.3">
      <c r="B28" s="42"/>
      <c r="C28" s="18" t="s">
        <v>625</v>
      </c>
      <c r="D28" s="43"/>
      <c r="E28" s="19" t="s">
        <v>110</v>
      </c>
      <c r="F28" s="19"/>
      <c r="G28" s="19"/>
      <c r="H28" s="19"/>
      <c r="I28" s="19"/>
      <c r="J28" s="20">
        <f>SUBTOTAL(9,J29:J34)</f>
        <v>0</v>
      </c>
      <c r="K28" s="20">
        <f>SUBTOTAL(9,K29:K34)</f>
        <v>0</v>
      </c>
      <c r="L28" s="20">
        <f>SUBTOTAL(9,L29:L34)</f>
        <v>0</v>
      </c>
      <c r="M28" s="21">
        <f>SUBTOTAL(9,M29:M34)</f>
        <v>0</v>
      </c>
    </row>
    <row r="29" spans="2:13" ht="15" x14ac:dyDescent="0.3">
      <c r="B29" s="22">
        <v>16</v>
      </c>
      <c r="C29" s="23" t="s">
        <v>626</v>
      </c>
      <c r="D29" s="24" t="s">
        <v>40</v>
      </c>
      <c r="E29" s="25" t="s">
        <v>126</v>
      </c>
      <c r="F29" s="24" t="s">
        <v>66</v>
      </c>
      <c r="G29" s="27">
        <v>6.3</v>
      </c>
      <c r="H29" s="28"/>
      <c r="I29" s="28"/>
      <c r="J29" s="27">
        <f t="shared" ref="J29:J34" si="8">G29*H29</f>
        <v>0</v>
      </c>
      <c r="K29" s="27">
        <f t="shared" ref="K29:K34" si="9">G29*I29</f>
        <v>0</v>
      </c>
      <c r="L29" s="27">
        <f t="shared" ref="L29:L34" si="10">J29+K29</f>
        <v>0</v>
      </c>
      <c r="M29" s="29">
        <f t="shared" ref="M29:M34" si="11">L29*1.21</f>
        <v>0</v>
      </c>
    </row>
    <row r="30" spans="2:13" ht="28.8" x14ac:dyDescent="0.3">
      <c r="B30" s="22">
        <v>17</v>
      </c>
      <c r="C30" s="23" t="s">
        <v>627</v>
      </c>
      <c r="D30" s="24" t="s">
        <v>40</v>
      </c>
      <c r="E30" s="25" t="s">
        <v>628</v>
      </c>
      <c r="F30" s="24" t="s">
        <v>58</v>
      </c>
      <c r="G30" s="27">
        <v>0.81</v>
      </c>
      <c r="H30" s="28"/>
      <c r="I30" s="28"/>
      <c r="J30" s="27">
        <f t="shared" si="8"/>
        <v>0</v>
      </c>
      <c r="K30" s="27">
        <f t="shared" si="9"/>
        <v>0</v>
      </c>
      <c r="L30" s="27">
        <f t="shared" si="10"/>
        <v>0</v>
      </c>
      <c r="M30" s="29">
        <f t="shared" si="11"/>
        <v>0</v>
      </c>
    </row>
    <row r="31" spans="2:13" ht="15" x14ac:dyDescent="0.3">
      <c r="B31" s="22">
        <v>18</v>
      </c>
      <c r="C31" s="23" t="s">
        <v>629</v>
      </c>
      <c r="D31" s="24" t="s">
        <v>40</v>
      </c>
      <c r="E31" s="25" t="s">
        <v>630</v>
      </c>
      <c r="F31" s="24" t="s">
        <v>58</v>
      </c>
      <c r="G31" s="27">
        <v>0.81</v>
      </c>
      <c r="H31" s="28"/>
      <c r="I31" s="28"/>
      <c r="J31" s="27">
        <f t="shared" si="8"/>
        <v>0</v>
      </c>
      <c r="K31" s="27">
        <f t="shared" si="9"/>
        <v>0</v>
      </c>
      <c r="L31" s="27">
        <f t="shared" si="10"/>
        <v>0</v>
      </c>
      <c r="M31" s="29">
        <f t="shared" si="11"/>
        <v>0</v>
      </c>
    </row>
    <row r="32" spans="2:13" ht="15" x14ac:dyDescent="0.3">
      <c r="B32" s="22">
        <v>19</v>
      </c>
      <c r="C32" s="23" t="s">
        <v>631</v>
      </c>
      <c r="D32" s="24" t="s">
        <v>40</v>
      </c>
      <c r="E32" s="25" t="s">
        <v>132</v>
      </c>
      <c r="F32" s="24" t="s">
        <v>66</v>
      </c>
      <c r="G32" s="27">
        <v>3.6</v>
      </c>
      <c r="H32" s="28"/>
      <c r="I32" s="28"/>
      <c r="J32" s="27">
        <f t="shared" si="8"/>
        <v>0</v>
      </c>
      <c r="K32" s="27">
        <f t="shared" si="9"/>
        <v>0</v>
      </c>
      <c r="L32" s="27">
        <f t="shared" si="10"/>
        <v>0</v>
      </c>
      <c r="M32" s="29">
        <f t="shared" si="11"/>
        <v>0</v>
      </c>
    </row>
    <row r="33" spans="2:13" ht="27.6" x14ac:dyDescent="0.3">
      <c r="B33" s="22">
        <v>20</v>
      </c>
      <c r="C33" s="23" t="s">
        <v>632</v>
      </c>
      <c r="D33" s="24" t="s">
        <v>40</v>
      </c>
      <c r="E33" s="25" t="s">
        <v>633</v>
      </c>
      <c r="F33" s="24" t="s">
        <v>99</v>
      </c>
      <c r="G33" s="27">
        <v>2</v>
      </c>
      <c r="H33" s="28"/>
      <c r="I33" s="28"/>
      <c r="J33" s="27">
        <f t="shared" si="8"/>
        <v>0</v>
      </c>
      <c r="K33" s="27">
        <f t="shared" si="9"/>
        <v>0</v>
      </c>
      <c r="L33" s="27">
        <f t="shared" si="10"/>
        <v>0</v>
      </c>
      <c r="M33" s="29">
        <f t="shared" si="11"/>
        <v>0</v>
      </c>
    </row>
    <row r="34" spans="2:13" x14ac:dyDescent="0.3">
      <c r="B34" s="22">
        <v>21</v>
      </c>
      <c r="C34" s="23" t="s">
        <v>634</v>
      </c>
      <c r="D34" s="24" t="s">
        <v>40</v>
      </c>
      <c r="E34" s="25" t="s">
        <v>635</v>
      </c>
      <c r="F34" s="24" t="s">
        <v>108</v>
      </c>
      <c r="G34" s="27">
        <v>31</v>
      </c>
      <c r="H34" s="28"/>
      <c r="I34" s="28"/>
      <c r="J34" s="27">
        <f t="shared" si="8"/>
        <v>0</v>
      </c>
      <c r="K34" s="27">
        <f t="shared" si="9"/>
        <v>0</v>
      </c>
      <c r="L34" s="27">
        <f t="shared" si="10"/>
        <v>0</v>
      </c>
      <c r="M34" s="29">
        <f t="shared" si="11"/>
        <v>0</v>
      </c>
    </row>
    <row r="35" spans="2:13" ht="18" customHeight="1" x14ac:dyDescent="0.3">
      <c r="B35" s="42"/>
      <c r="C35" s="18" t="s">
        <v>636</v>
      </c>
      <c r="D35" s="43"/>
      <c r="E35" s="19" t="s">
        <v>146</v>
      </c>
      <c r="F35" s="19"/>
      <c r="G35" s="19"/>
      <c r="H35" s="19"/>
      <c r="I35" s="19"/>
      <c r="J35" s="20">
        <f>SUBTOTAL(9,J36:J39)</f>
        <v>0</v>
      </c>
      <c r="K35" s="20">
        <f>SUBTOTAL(9,K36:K39)</f>
        <v>0</v>
      </c>
      <c r="L35" s="20">
        <f>SUBTOTAL(9,L36:L39)</f>
        <v>0</v>
      </c>
      <c r="M35" s="21">
        <f>SUBTOTAL(9,M36:M39)</f>
        <v>0</v>
      </c>
    </row>
    <row r="36" spans="2:13" ht="27.6" x14ac:dyDescent="0.3">
      <c r="B36" s="22">
        <v>22</v>
      </c>
      <c r="C36" s="23" t="s">
        <v>637</v>
      </c>
      <c r="D36" s="24" t="s">
        <v>40</v>
      </c>
      <c r="E36" s="25" t="s">
        <v>148</v>
      </c>
      <c r="F36" s="24" t="s">
        <v>61</v>
      </c>
      <c r="G36" s="27">
        <v>4.68</v>
      </c>
      <c r="H36" s="28"/>
      <c r="I36" s="28"/>
      <c r="J36" s="27">
        <f>G36*H36</f>
        <v>0</v>
      </c>
      <c r="K36" s="27">
        <f>G36*I36</f>
        <v>0</v>
      </c>
      <c r="L36" s="27">
        <f>J36+K36</f>
        <v>0</v>
      </c>
      <c r="M36" s="29">
        <f>L36*1.21</f>
        <v>0</v>
      </c>
    </row>
    <row r="37" spans="2:13" ht="27.6" x14ac:dyDescent="0.3">
      <c r="B37" s="22">
        <v>23</v>
      </c>
      <c r="C37" s="23" t="s">
        <v>638</v>
      </c>
      <c r="D37" s="24" t="s">
        <v>40</v>
      </c>
      <c r="E37" s="25" t="s">
        <v>150</v>
      </c>
      <c r="F37" s="24" t="s">
        <v>61</v>
      </c>
      <c r="G37" s="27">
        <v>4.68</v>
      </c>
      <c r="H37" s="28"/>
      <c r="I37" s="28"/>
      <c r="J37" s="27">
        <f>G37*H37</f>
        <v>0</v>
      </c>
      <c r="K37" s="27">
        <f>G37*I37</f>
        <v>0</v>
      </c>
      <c r="L37" s="27">
        <f>J37+K37</f>
        <v>0</v>
      </c>
      <c r="M37" s="29">
        <f>L37*1.21</f>
        <v>0</v>
      </c>
    </row>
    <row r="38" spans="2:13" ht="27.6" x14ac:dyDescent="0.3">
      <c r="B38" s="22">
        <v>24</v>
      </c>
      <c r="C38" s="23" t="s">
        <v>639</v>
      </c>
      <c r="D38" s="24" t="s">
        <v>40</v>
      </c>
      <c r="E38" s="25" t="s">
        <v>152</v>
      </c>
      <c r="F38" s="24" t="s">
        <v>61</v>
      </c>
      <c r="G38" s="27">
        <v>28.08</v>
      </c>
      <c r="H38" s="28"/>
      <c r="I38" s="28"/>
      <c r="J38" s="27">
        <f>G38*H38</f>
        <v>0</v>
      </c>
      <c r="K38" s="27">
        <f>G38*I38</f>
        <v>0</v>
      </c>
      <c r="L38" s="27">
        <f>J38+K38</f>
        <v>0</v>
      </c>
      <c r="M38" s="29">
        <f>L38*1.21</f>
        <v>0</v>
      </c>
    </row>
    <row r="39" spans="2:13" ht="27.6" x14ac:dyDescent="0.3">
      <c r="B39" s="22">
        <v>25</v>
      </c>
      <c r="C39" s="23" t="s">
        <v>640</v>
      </c>
      <c r="D39" s="24" t="s">
        <v>40</v>
      </c>
      <c r="E39" s="25" t="s">
        <v>162</v>
      </c>
      <c r="F39" s="24" t="s">
        <v>61</v>
      </c>
      <c r="G39" s="27">
        <v>4.68</v>
      </c>
      <c r="H39" s="28"/>
      <c r="I39" s="28"/>
      <c r="J39" s="27">
        <f>G39*H39</f>
        <v>0</v>
      </c>
      <c r="K39" s="27">
        <f>G39*I39</f>
        <v>0</v>
      </c>
      <c r="L39" s="27">
        <f>J39+K39</f>
        <v>0</v>
      </c>
      <c r="M39" s="29">
        <f>L39*1.21</f>
        <v>0</v>
      </c>
    </row>
    <row r="40" spans="2:13" ht="18" customHeight="1" x14ac:dyDescent="0.3">
      <c r="B40" s="42"/>
      <c r="C40" s="18" t="s">
        <v>641</v>
      </c>
      <c r="D40" s="43"/>
      <c r="E40" s="19" t="s">
        <v>164</v>
      </c>
      <c r="F40" s="19"/>
      <c r="G40" s="19"/>
      <c r="H40" s="19"/>
      <c r="I40" s="19"/>
      <c r="J40" s="20">
        <f>SUBTOTAL(9,J41)</f>
        <v>0</v>
      </c>
      <c r="K40" s="20">
        <f>SUBTOTAL(9,K41)</f>
        <v>0</v>
      </c>
      <c r="L40" s="20">
        <f>SUBTOTAL(9,L41)</f>
        <v>0</v>
      </c>
      <c r="M40" s="21">
        <f>SUBTOTAL(9,M41)</f>
        <v>0</v>
      </c>
    </row>
    <row r="41" spans="2:13" x14ac:dyDescent="0.3">
      <c r="B41" s="22">
        <v>26</v>
      </c>
      <c r="C41" s="23" t="s">
        <v>642</v>
      </c>
      <c r="D41" s="24" t="s">
        <v>40</v>
      </c>
      <c r="E41" s="25" t="s">
        <v>643</v>
      </c>
      <c r="F41" s="24" t="s">
        <v>61</v>
      </c>
      <c r="G41" s="27">
        <v>31.739000000000001</v>
      </c>
      <c r="H41" s="28"/>
      <c r="I41" s="28"/>
      <c r="J41" s="27">
        <f>G41*H41</f>
        <v>0</v>
      </c>
      <c r="K41" s="27">
        <f>G41*I41</f>
        <v>0</v>
      </c>
      <c r="L41" s="27">
        <f>J41+K41</f>
        <v>0</v>
      </c>
      <c r="M41" s="29">
        <f>L41*1.21</f>
        <v>0</v>
      </c>
    </row>
    <row r="42" spans="2:13" x14ac:dyDescent="0.3">
      <c r="B42" s="42"/>
      <c r="C42" s="18" t="s">
        <v>644</v>
      </c>
      <c r="D42" s="43"/>
      <c r="E42" s="19" t="s">
        <v>224</v>
      </c>
      <c r="F42" s="19"/>
      <c r="G42" s="19"/>
      <c r="H42" s="49"/>
      <c r="I42" s="49"/>
      <c r="J42" s="20">
        <f>SUBTOTAL(9,J43:J46)</f>
        <v>0</v>
      </c>
      <c r="K42" s="20">
        <f>SUBTOTAL(9,K43:K46)</f>
        <v>0</v>
      </c>
      <c r="L42" s="20">
        <f>SUBTOTAL(9,L43:L46)</f>
        <v>0</v>
      </c>
      <c r="M42" s="21">
        <f>SUBTOTAL(9,M43:M46)</f>
        <v>0</v>
      </c>
    </row>
    <row r="43" spans="2:13" ht="27.6" x14ac:dyDescent="0.3">
      <c r="B43" s="22">
        <v>27</v>
      </c>
      <c r="C43" s="23" t="s">
        <v>645</v>
      </c>
      <c r="D43" s="24" t="s">
        <v>40</v>
      </c>
      <c r="E43" s="25" t="s">
        <v>646</v>
      </c>
      <c r="F43" s="24" t="s">
        <v>47</v>
      </c>
      <c r="G43" s="27">
        <v>11</v>
      </c>
      <c r="H43" s="28"/>
      <c r="I43" s="28"/>
      <c r="J43" s="27">
        <f>G43*H43</f>
        <v>0</v>
      </c>
      <c r="K43" s="27">
        <f>G43*I43</f>
        <v>0</v>
      </c>
      <c r="L43" s="27">
        <f>J43+K43</f>
        <v>0</v>
      </c>
      <c r="M43" s="29">
        <f>L43*1.21</f>
        <v>0</v>
      </c>
    </row>
    <row r="44" spans="2:13" x14ac:dyDescent="0.3">
      <c r="B44" s="22">
        <v>28</v>
      </c>
      <c r="C44" s="23" t="s">
        <v>647</v>
      </c>
      <c r="D44" s="24" t="s">
        <v>40</v>
      </c>
      <c r="E44" s="25" t="s">
        <v>648</v>
      </c>
      <c r="F44" s="24" t="s">
        <v>99</v>
      </c>
      <c r="G44" s="27">
        <v>11</v>
      </c>
      <c r="H44" s="28"/>
      <c r="I44" s="28"/>
      <c r="J44" s="27">
        <f>G44*H44</f>
        <v>0</v>
      </c>
      <c r="K44" s="27">
        <f>G44*I44</f>
        <v>0</v>
      </c>
      <c r="L44" s="27">
        <f>J44+K44</f>
        <v>0</v>
      </c>
      <c r="M44" s="29">
        <f>L44*1.21</f>
        <v>0</v>
      </c>
    </row>
    <row r="45" spans="2:13" x14ac:dyDescent="0.3">
      <c r="B45" s="22">
        <v>29</v>
      </c>
      <c r="C45" s="23" t="s">
        <v>649</v>
      </c>
      <c r="D45" s="24" t="s">
        <v>40</v>
      </c>
      <c r="E45" s="25" t="s">
        <v>650</v>
      </c>
      <c r="F45" s="24" t="s">
        <v>61</v>
      </c>
      <c r="G45" s="27">
        <v>5.5E-2</v>
      </c>
      <c r="H45" s="28"/>
      <c r="I45" s="28"/>
      <c r="J45" s="27">
        <f>G45*H45</f>
        <v>0</v>
      </c>
      <c r="K45" s="27">
        <f>G45*I45</f>
        <v>0</v>
      </c>
      <c r="L45" s="27">
        <f>J45+K45</f>
        <v>0</v>
      </c>
      <c r="M45" s="29">
        <f>L45*1.21</f>
        <v>0</v>
      </c>
    </row>
    <row r="46" spans="2:13" ht="27.6" x14ac:dyDescent="0.3">
      <c r="B46" s="22">
        <v>30</v>
      </c>
      <c r="C46" s="23" t="s">
        <v>651</v>
      </c>
      <c r="D46" s="24" t="s">
        <v>40</v>
      </c>
      <c r="E46" s="25" t="s">
        <v>652</v>
      </c>
      <c r="F46" s="24" t="s">
        <v>61</v>
      </c>
      <c r="G46" s="27">
        <v>5.5E-2</v>
      </c>
      <c r="H46" s="28"/>
      <c r="I46" s="28"/>
      <c r="J46" s="27">
        <f>G46*H46</f>
        <v>0</v>
      </c>
      <c r="K46" s="27">
        <f>G46*I46</f>
        <v>0</v>
      </c>
      <c r="L46" s="27">
        <f>J46+K46</f>
        <v>0</v>
      </c>
      <c r="M46" s="29">
        <f>L46*1.21</f>
        <v>0</v>
      </c>
    </row>
    <row r="47" spans="2:13" x14ac:dyDescent="0.3">
      <c r="B47" s="42"/>
      <c r="C47" s="18" t="s">
        <v>653</v>
      </c>
      <c r="D47" s="43"/>
      <c r="E47" s="19" t="s">
        <v>409</v>
      </c>
      <c r="F47" s="19"/>
      <c r="G47" s="19"/>
      <c r="H47" s="19"/>
      <c r="I47" s="19"/>
      <c r="J47" s="20">
        <f>SUBTOTAL(9,J48:J53)</f>
        <v>0</v>
      </c>
      <c r="K47" s="20">
        <f>SUBTOTAL(9,K48:K53)</f>
        <v>0</v>
      </c>
      <c r="L47" s="20">
        <f>SUBTOTAL(9,L48:L53)</f>
        <v>0</v>
      </c>
      <c r="M47" s="21">
        <f>SUBTOTAL(9,M48:M53)</f>
        <v>0</v>
      </c>
    </row>
    <row r="48" spans="2:13" x14ac:dyDescent="0.3">
      <c r="B48" s="22">
        <v>31</v>
      </c>
      <c r="C48" s="23" t="s">
        <v>654</v>
      </c>
      <c r="D48" s="24" t="s">
        <v>40</v>
      </c>
      <c r="E48" s="25" t="s">
        <v>655</v>
      </c>
      <c r="F48" s="24" t="s">
        <v>99</v>
      </c>
      <c r="G48" s="27">
        <v>1</v>
      </c>
      <c r="H48" s="28"/>
      <c r="I48" s="28"/>
      <c r="J48" s="27">
        <f t="shared" ref="J48:J53" si="12">G48*H48</f>
        <v>0</v>
      </c>
      <c r="K48" s="27">
        <f t="shared" ref="K48:K53" si="13">G48*I48</f>
        <v>0</v>
      </c>
      <c r="L48" s="27">
        <f t="shared" ref="L48:L53" si="14">J48+K48</f>
        <v>0</v>
      </c>
      <c r="M48" s="29">
        <f t="shared" ref="M48:M53" si="15">L48*1.21</f>
        <v>0</v>
      </c>
    </row>
    <row r="49" spans="2:13" ht="27.6" x14ac:dyDescent="0.3">
      <c r="B49" s="22">
        <v>32</v>
      </c>
      <c r="C49" s="23" t="s">
        <v>656</v>
      </c>
      <c r="D49" s="24" t="s">
        <v>40</v>
      </c>
      <c r="E49" s="25" t="s">
        <v>657</v>
      </c>
      <c r="F49" s="24" t="s">
        <v>99</v>
      </c>
      <c r="G49" s="27">
        <v>1</v>
      </c>
      <c r="H49" s="28"/>
      <c r="I49" s="28"/>
      <c r="J49" s="27">
        <f t="shared" si="12"/>
        <v>0</v>
      </c>
      <c r="K49" s="27">
        <f t="shared" si="13"/>
        <v>0</v>
      </c>
      <c r="L49" s="27">
        <f t="shared" si="14"/>
        <v>0</v>
      </c>
      <c r="M49" s="29">
        <f t="shared" si="15"/>
        <v>0</v>
      </c>
    </row>
    <row r="50" spans="2:13" x14ac:dyDescent="0.3">
      <c r="B50" s="22">
        <v>33</v>
      </c>
      <c r="C50" s="23" t="s">
        <v>658</v>
      </c>
      <c r="D50" s="24" t="s">
        <v>40</v>
      </c>
      <c r="E50" s="25" t="s">
        <v>659</v>
      </c>
      <c r="F50" s="24" t="s">
        <v>99</v>
      </c>
      <c r="G50" s="27">
        <v>1</v>
      </c>
      <c r="H50" s="28"/>
      <c r="I50" s="28"/>
      <c r="J50" s="27">
        <f t="shared" si="12"/>
        <v>0</v>
      </c>
      <c r="K50" s="27">
        <f t="shared" si="13"/>
        <v>0</v>
      </c>
      <c r="L50" s="27">
        <f t="shared" si="14"/>
        <v>0</v>
      </c>
      <c r="M50" s="29">
        <f t="shared" si="15"/>
        <v>0</v>
      </c>
    </row>
    <row r="51" spans="2:13" x14ac:dyDescent="0.3">
      <c r="B51" s="22">
        <v>34</v>
      </c>
      <c r="C51" s="23" t="s">
        <v>660</v>
      </c>
      <c r="D51" s="24" t="s">
        <v>40</v>
      </c>
      <c r="E51" s="25" t="s">
        <v>661</v>
      </c>
      <c r="F51" s="24" t="s">
        <v>99</v>
      </c>
      <c r="G51" s="27">
        <v>1</v>
      </c>
      <c r="H51" s="28"/>
      <c r="I51" s="28"/>
      <c r="J51" s="27">
        <f t="shared" si="12"/>
        <v>0</v>
      </c>
      <c r="K51" s="27">
        <f t="shared" si="13"/>
        <v>0</v>
      </c>
      <c r="L51" s="27">
        <f t="shared" si="14"/>
        <v>0</v>
      </c>
      <c r="M51" s="29">
        <f t="shared" si="15"/>
        <v>0</v>
      </c>
    </row>
    <row r="52" spans="2:13" x14ac:dyDescent="0.3">
      <c r="B52" s="22">
        <v>35</v>
      </c>
      <c r="C52" s="23" t="s">
        <v>662</v>
      </c>
      <c r="D52" s="24" t="s">
        <v>40</v>
      </c>
      <c r="E52" s="25" t="s">
        <v>663</v>
      </c>
      <c r="F52" s="24" t="s">
        <v>61</v>
      </c>
      <c r="G52" s="27">
        <v>8.6999999999999994E-2</v>
      </c>
      <c r="H52" s="28"/>
      <c r="I52" s="28"/>
      <c r="J52" s="27">
        <f t="shared" si="12"/>
        <v>0</v>
      </c>
      <c r="K52" s="27">
        <f t="shared" si="13"/>
        <v>0</v>
      </c>
      <c r="L52" s="27">
        <f t="shared" si="14"/>
        <v>0</v>
      </c>
      <c r="M52" s="29">
        <f t="shared" si="15"/>
        <v>0</v>
      </c>
    </row>
    <row r="53" spans="2:13" ht="27.6" x14ac:dyDescent="0.3">
      <c r="B53" s="22">
        <v>36</v>
      </c>
      <c r="C53" s="23" t="s">
        <v>664</v>
      </c>
      <c r="D53" s="24" t="s">
        <v>40</v>
      </c>
      <c r="E53" s="25" t="s">
        <v>665</v>
      </c>
      <c r="F53" s="24" t="s">
        <v>61</v>
      </c>
      <c r="G53" s="27">
        <v>8.6999999999999994E-2</v>
      </c>
      <c r="H53" s="28"/>
      <c r="I53" s="28"/>
      <c r="J53" s="27">
        <f t="shared" si="12"/>
        <v>0</v>
      </c>
      <c r="K53" s="27">
        <f t="shared" si="13"/>
        <v>0</v>
      </c>
      <c r="L53" s="27">
        <f t="shared" si="14"/>
        <v>0</v>
      </c>
      <c r="M53" s="29">
        <f t="shared" si="15"/>
        <v>0</v>
      </c>
    </row>
    <row r="54" spans="2:13" x14ac:dyDescent="0.3">
      <c r="B54" s="42"/>
      <c r="C54" s="18" t="s">
        <v>666</v>
      </c>
      <c r="D54" s="43"/>
      <c r="E54" s="19" t="s">
        <v>468</v>
      </c>
      <c r="F54" s="19"/>
      <c r="G54" s="19"/>
      <c r="H54" s="19"/>
      <c r="I54" s="19"/>
      <c r="J54" s="20">
        <f>SUBTOTAL(9,J55:J61)</f>
        <v>0</v>
      </c>
      <c r="K54" s="20">
        <f>SUBTOTAL(9,K55:K61)</f>
        <v>0</v>
      </c>
      <c r="L54" s="20">
        <f>SUBTOTAL(9,L55:L61)</f>
        <v>0</v>
      </c>
      <c r="M54" s="21">
        <f>SUBTOTAL(9,M55:M61)</f>
        <v>0</v>
      </c>
    </row>
    <row r="55" spans="2:13" ht="15" x14ac:dyDescent="0.3">
      <c r="B55" s="22">
        <v>37</v>
      </c>
      <c r="C55" s="23" t="s">
        <v>667</v>
      </c>
      <c r="D55" s="24" t="s">
        <v>40</v>
      </c>
      <c r="E55" s="25" t="s">
        <v>470</v>
      </c>
      <c r="F55" s="24" t="s">
        <v>66</v>
      </c>
      <c r="G55" s="27">
        <v>7.88</v>
      </c>
      <c r="H55" s="28"/>
      <c r="I55" s="28"/>
      <c r="J55" s="27">
        <f t="shared" ref="J55:J61" si="16">G55*H55</f>
        <v>0</v>
      </c>
      <c r="K55" s="27">
        <f t="shared" ref="K55:K61" si="17">G55*I55</f>
        <v>0</v>
      </c>
      <c r="L55" s="27">
        <f t="shared" ref="L55:L61" si="18">J55+K55</f>
        <v>0</v>
      </c>
      <c r="M55" s="29">
        <f t="shared" ref="M55:M61" si="19">L55*1.21</f>
        <v>0</v>
      </c>
    </row>
    <row r="56" spans="2:13" ht="15" x14ac:dyDescent="0.3">
      <c r="B56" s="22">
        <v>38</v>
      </c>
      <c r="C56" s="23" t="s">
        <v>668</v>
      </c>
      <c r="D56" s="24" t="s">
        <v>40</v>
      </c>
      <c r="E56" s="25" t="s">
        <v>472</v>
      </c>
      <c r="F56" s="24" t="s">
        <v>66</v>
      </c>
      <c r="G56" s="27">
        <v>7.88</v>
      </c>
      <c r="H56" s="28"/>
      <c r="I56" s="28"/>
      <c r="J56" s="27">
        <f t="shared" si="16"/>
        <v>0</v>
      </c>
      <c r="K56" s="27">
        <f t="shared" si="17"/>
        <v>0</v>
      </c>
      <c r="L56" s="27">
        <f t="shared" si="18"/>
        <v>0</v>
      </c>
      <c r="M56" s="29">
        <f t="shared" si="19"/>
        <v>0</v>
      </c>
    </row>
    <row r="57" spans="2:13" ht="15" x14ac:dyDescent="0.3">
      <c r="B57" s="22">
        <v>39</v>
      </c>
      <c r="C57" s="23" t="s">
        <v>669</v>
      </c>
      <c r="D57" s="24" t="s">
        <v>40</v>
      </c>
      <c r="E57" s="25" t="s">
        <v>482</v>
      </c>
      <c r="F57" s="24" t="s">
        <v>66</v>
      </c>
      <c r="G57" s="27">
        <v>7.66</v>
      </c>
      <c r="H57" s="28"/>
      <c r="I57" s="28"/>
      <c r="J57" s="27">
        <f t="shared" si="16"/>
        <v>0</v>
      </c>
      <c r="K57" s="27">
        <f t="shared" si="17"/>
        <v>0</v>
      </c>
      <c r="L57" s="27">
        <f t="shared" si="18"/>
        <v>0</v>
      </c>
      <c r="M57" s="29">
        <f t="shared" si="19"/>
        <v>0</v>
      </c>
    </row>
    <row r="58" spans="2:13" ht="28.8" x14ac:dyDescent="0.3">
      <c r="B58" s="22">
        <v>40</v>
      </c>
      <c r="C58" s="23" t="s">
        <v>670</v>
      </c>
      <c r="D58" s="24" t="s">
        <v>40</v>
      </c>
      <c r="E58" s="25" t="s">
        <v>671</v>
      </c>
      <c r="F58" s="24" t="s">
        <v>66</v>
      </c>
      <c r="G58" s="27">
        <v>7.88</v>
      </c>
      <c r="H58" s="28"/>
      <c r="I58" s="28"/>
      <c r="J58" s="27">
        <f t="shared" si="16"/>
        <v>0</v>
      </c>
      <c r="K58" s="27">
        <f t="shared" si="17"/>
        <v>0</v>
      </c>
      <c r="L58" s="27">
        <f t="shared" si="18"/>
        <v>0</v>
      </c>
      <c r="M58" s="29">
        <f t="shared" si="19"/>
        <v>0</v>
      </c>
    </row>
    <row r="59" spans="2:13" ht="15" x14ac:dyDescent="0.3">
      <c r="B59" s="22">
        <v>41</v>
      </c>
      <c r="C59" s="23" t="s">
        <v>672</v>
      </c>
      <c r="D59" s="24" t="s">
        <v>40</v>
      </c>
      <c r="E59" s="25" t="s">
        <v>673</v>
      </c>
      <c r="F59" s="24" t="s">
        <v>66</v>
      </c>
      <c r="G59" s="27">
        <v>8.6679999999999993</v>
      </c>
      <c r="H59" s="28"/>
      <c r="I59" s="28"/>
      <c r="J59" s="27">
        <f t="shared" si="16"/>
        <v>0</v>
      </c>
      <c r="K59" s="27">
        <f t="shared" si="17"/>
        <v>0</v>
      </c>
      <c r="L59" s="27">
        <f t="shared" si="18"/>
        <v>0</v>
      </c>
      <c r="M59" s="29">
        <f t="shared" si="19"/>
        <v>0</v>
      </c>
    </row>
    <row r="60" spans="2:13" x14ac:dyDescent="0.3">
      <c r="B60" s="22">
        <v>42</v>
      </c>
      <c r="C60" s="23" t="s">
        <v>674</v>
      </c>
      <c r="D60" s="24" t="s">
        <v>40</v>
      </c>
      <c r="E60" s="25" t="s">
        <v>675</v>
      </c>
      <c r="F60" s="24" t="s">
        <v>61</v>
      </c>
      <c r="G60" s="27">
        <v>0.20399999999999999</v>
      </c>
      <c r="H60" s="28"/>
      <c r="I60" s="28"/>
      <c r="J60" s="27">
        <f t="shared" si="16"/>
        <v>0</v>
      </c>
      <c r="K60" s="27">
        <f t="shared" si="17"/>
        <v>0</v>
      </c>
      <c r="L60" s="27">
        <f t="shared" si="18"/>
        <v>0</v>
      </c>
      <c r="M60" s="29">
        <f t="shared" si="19"/>
        <v>0</v>
      </c>
    </row>
    <row r="61" spans="2:13" ht="27.6" x14ac:dyDescent="0.3">
      <c r="B61" s="22">
        <v>43</v>
      </c>
      <c r="C61" s="23" t="s">
        <v>676</v>
      </c>
      <c r="D61" s="24" t="s">
        <v>40</v>
      </c>
      <c r="E61" s="25" t="s">
        <v>677</v>
      </c>
      <c r="F61" s="24" t="s">
        <v>61</v>
      </c>
      <c r="G61" s="27">
        <v>0.20399999999999999</v>
      </c>
      <c r="H61" s="28"/>
      <c r="I61" s="28"/>
      <c r="J61" s="27">
        <f t="shared" si="16"/>
        <v>0</v>
      </c>
      <c r="K61" s="27">
        <f t="shared" si="17"/>
        <v>0</v>
      </c>
      <c r="L61" s="27">
        <f t="shared" si="18"/>
        <v>0</v>
      </c>
      <c r="M61" s="29">
        <f t="shared" si="19"/>
        <v>0</v>
      </c>
    </row>
    <row r="62" spans="2:13" x14ac:dyDescent="0.3">
      <c r="B62" s="42"/>
      <c r="C62" s="18" t="s">
        <v>678</v>
      </c>
      <c r="D62" s="43"/>
      <c r="E62" s="19" t="s">
        <v>496</v>
      </c>
      <c r="F62" s="19"/>
      <c r="G62" s="19"/>
      <c r="H62" s="19"/>
      <c r="I62" s="19"/>
      <c r="J62" s="20">
        <f>SUBTOTAL(9,J63:J73)</f>
        <v>0</v>
      </c>
      <c r="K62" s="20">
        <f>SUBTOTAL(9,K63:K73)</f>
        <v>0</v>
      </c>
      <c r="L62" s="20">
        <f>SUBTOTAL(9,L63:L73)</f>
        <v>0</v>
      </c>
      <c r="M62" s="21">
        <f>SUBTOTAL(9,M63:M73)</f>
        <v>0</v>
      </c>
    </row>
    <row r="63" spans="2:13" ht="15" x14ac:dyDescent="0.3">
      <c r="B63" s="22">
        <v>44</v>
      </c>
      <c r="C63" s="23" t="s">
        <v>679</v>
      </c>
      <c r="D63" s="24" t="s">
        <v>40</v>
      </c>
      <c r="E63" s="25" t="s">
        <v>498</v>
      </c>
      <c r="F63" s="24" t="s">
        <v>66</v>
      </c>
      <c r="G63" s="27">
        <v>28.43</v>
      </c>
      <c r="H63" s="28"/>
      <c r="I63" s="28"/>
      <c r="J63" s="27">
        <f t="shared" ref="J63:J73" si="20">G63*H63</f>
        <v>0</v>
      </c>
      <c r="K63" s="27">
        <f t="shared" ref="K63:K73" si="21">G63*I63</f>
        <v>0</v>
      </c>
      <c r="L63" s="27">
        <f t="shared" ref="L63:L73" si="22">J63+K63</f>
        <v>0</v>
      </c>
      <c r="M63" s="29">
        <f t="shared" ref="M63:M73" si="23">L63*1.21</f>
        <v>0</v>
      </c>
    </row>
    <row r="64" spans="2:13" ht="27.6" x14ac:dyDescent="0.3">
      <c r="B64" s="22">
        <v>45</v>
      </c>
      <c r="C64" s="23" t="s">
        <v>680</v>
      </c>
      <c r="D64" s="24" t="s">
        <v>40</v>
      </c>
      <c r="E64" s="25" t="s">
        <v>500</v>
      </c>
      <c r="F64" s="24" t="s">
        <v>66</v>
      </c>
      <c r="G64" s="27">
        <v>28.43</v>
      </c>
      <c r="H64" s="28"/>
      <c r="I64" s="28"/>
      <c r="J64" s="27">
        <f t="shared" si="20"/>
        <v>0</v>
      </c>
      <c r="K64" s="27">
        <f t="shared" si="21"/>
        <v>0</v>
      </c>
      <c r="L64" s="27">
        <f t="shared" si="22"/>
        <v>0</v>
      </c>
      <c r="M64" s="29">
        <f t="shared" si="23"/>
        <v>0</v>
      </c>
    </row>
    <row r="65" spans="2:13" ht="27.6" x14ac:dyDescent="0.3">
      <c r="B65" s="22">
        <v>46</v>
      </c>
      <c r="C65" s="23" t="s">
        <v>681</v>
      </c>
      <c r="D65" s="24" t="s">
        <v>40</v>
      </c>
      <c r="E65" s="25" t="s">
        <v>682</v>
      </c>
      <c r="F65" s="24" t="s">
        <v>66</v>
      </c>
      <c r="G65" s="27">
        <v>28.43</v>
      </c>
      <c r="H65" s="28"/>
      <c r="I65" s="28"/>
      <c r="J65" s="27">
        <f t="shared" si="20"/>
        <v>0</v>
      </c>
      <c r="K65" s="27">
        <f t="shared" si="21"/>
        <v>0</v>
      </c>
      <c r="L65" s="27">
        <f t="shared" si="22"/>
        <v>0</v>
      </c>
      <c r="M65" s="29">
        <f t="shared" si="23"/>
        <v>0</v>
      </c>
    </row>
    <row r="66" spans="2:13" ht="15" x14ac:dyDescent="0.3">
      <c r="B66" s="22">
        <v>47</v>
      </c>
      <c r="C66" s="23" t="s">
        <v>683</v>
      </c>
      <c r="D66" s="24" t="s">
        <v>40</v>
      </c>
      <c r="E66" s="25" t="s">
        <v>502</v>
      </c>
      <c r="F66" s="24" t="s">
        <v>66</v>
      </c>
      <c r="G66" s="27">
        <v>28.43</v>
      </c>
      <c r="H66" s="28"/>
      <c r="I66" s="28"/>
      <c r="J66" s="27">
        <f t="shared" si="20"/>
        <v>0</v>
      </c>
      <c r="K66" s="27">
        <f t="shared" si="21"/>
        <v>0</v>
      </c>
      <c r="L66" s="27">
        <f t="shared" si="22"/>
        <v>0</v>
      </c>
      <c r="M66" s="29">
        <f t="shared" si="23"/>
        <v>0</v>
      </c>
    </row>
    <row r="67" spans="2:13" ht="15" x14ac:dyDescent="0.3">
      <c r="B67" s="22">
        <v>48</v>
      </c>
      <c r="C67" s="23" t="s">
        <v>684</v>
      </c>
      <c r="D67" s="24" t="s">
        <v>40</v>
      </c>
      <c r="E67" s="25" t="s">
        <v>685</v>
      </c>
      <c r="F67" s="24" t="s">
        <v>66</v>
      </c>
      <c r="G67" s="27">
        <v>28.43</v>
      </c>
      <c r="H67" s="28"/>
      <c r="I67" s="28"/>
      <c r="J67" s="27">
        <f t="shared" si="20"/>
        <v>0</v>
      </c>
      <c r="K67" s="27">
        <f t="shared" si="21"/>
        <v>0</v>
      </c>
      <c r="L67" s="27">
        <f t="shared" si="22"/>
        <v>0</v>
      </c>
      <c r="M67" s="29">
        <f t="shared" si="23"/>
        <v>0</v>
      </c>
    </row>
    <row r="68" spans="2:13" ht="27.6" x14ac:dyDescent="0.3">
      <c r="B68" s="22">
        <v>49</v>
      </c>
      <c r="C68" s="23" t="s">
        <v>686</v>
      </c>
      <c r="D68" s="24" t="s">
        <v>40</v>
      </c>
      <c r="E68" s="25" t="s">
        <v>687</v>
      </c>
      <c r="F68" s="24" t="s">
        <v>66</v>
      </c>
      <c r="G68" s="27">
        <v>31.273</v>
      </c>
      <c r="H68" s="28"/>
      <c r="I68" s="28"/>
      <c r="J68" s="27">
        <f t="shared" si="20"/>
        <v>0</v>
      </c>
      <c r="K68" s="27">
        <f t="shared" si="21"/>
        <v>0</v>
      </c>
      <c r="L68" s="27">
        <f t="shared" si="22"/>
        <v>0</v>
      </c>
      <c r="M68" s="29">
        <f t="shared" si="23"/>
        <v>0</v>
      </c>
    </row>
    <row r="69" spans="2:13" x14ac:dyDescent="0.3">
      <c r="B69" s="22">
        <v>50</v>
      </c>
      <c r="C69" s="23" t="s">
        <v>688</v>
      </c>
      <c r="D69" s="24" t="s">
        <v>40</v>
      </c>
      <c r="E69" s="25" t="s">
        <v>516</v>
      </c>
      <c r="F69" s="24" t="s">
        <v>108</v>
      </c>
      <c r="G69" s="27">
        <v>38</v>
      </c>
      <c r="H69" s="28"/>
      <c r="I69" s="28"/>
      <c r="J69" s="27">
        <f t="shared" si="20"/>
        <v>0</v>
      </c>
      <c r="K69" s="27">
        <f t="shared" si="21"/>
        <v>0</v>
      </c>
      <c r="L69" s="27">
        <f t="shared" si="22"/>
        <v>0</v>
      </c>
      <c r="M69" s="29">
        <f t="shared" si="23"/>
        <v>0</v>
      </c>
    </row>
    <row r="70" spans="2:13" x14ac:dyDescent="0.3">
      <c r="B70" s="22">
        <v>51</v>
      </c>
      <c r="C70" s="23" t="s">
        <v>689</v>
      </c>
      <c r="D70" s="24" t="s">
        <v>40</v>
      </c>
      <c r="E70" s="25" t="s">
        <v>518</v>
      </c>
      <c r="F70" s="24" t="s">
        <v>108</v>
      </c>
      <c r="G70" s="27">
        <v>38</v>
      </c>
      <c r="H70" s="28"/>
      <c r="I70" s="28"/>
      <c r="J70" s="27">
        <f t="shared" si="20"/>
        <v>0</v>
      </c>
      <c r="K70" s="27">
        <f t="shared" si="21"/>
        <v>0</v>
      </c>
      <c r="L70" s="27">
        <f t="shared" si="22"/>
        <v>0</v>
      </c>
      <c r="M70" s="29">
        <f t="shared" si="23"/>
        <v>0</v>
      </c>
    </row>
    <row r="71" spans="2:13" x14ac:dyDescent="0.3">
      <c r="B71" s="22">
        <v>52</v>
      </c>
      <c r="C71" s="23" t="s">
        <v>690</v>
      </c>
      <c r="D71" s="24" t="s">
        <v>40</v>
      </c>
      <c r="E71" s="25" t="s">
        <v>691</v>
      </c>
      <c r="F71" s="24" t="s">
        <v>108</v>
      </c>
      <c r="G71" s="27">
        <v>38.76</v>
      </c>
      <c r="H71" s="28"/>
      <c r="I71" s="28"/>
      <c r="J71" s="27">
        <f t="shared" si="20"/>
        <v>0</v>
      </c>
      <c r="K71" s="27">
        <f t="shared" si="21"/>
        <v>0</v>
      </c>
      <c r="L71" s="27">
        <f t="shared" si="22"/>
        <v>0</v>
      </c>
      <c r="M71" s="29">
        <f t="shared" si="23"/>
        <v>0</v>
      </c>
    </row>
    <row r="72" spans="2:13" x14ac:dyDescent="0.3">
      <c r="B72" s="22">
        <v>53</v>
      </c>
      <c r="C72" s="23" t="s">
        <v>692</v>
      </c>
      <c r="D72" s="24" t="s">
        <v>40</v>
      </c>
      <c r="E72" s="25" t="s">
        <v>693</v>
      </c>
      <c r="F72" s="24" t="s">
        <v>61</v>
      </c>
      <c r="G72" s="27">
        <v>0.24</v>
      </c>
      <c r="H72" s="28"/>
      <c r="I72" s="28"/>
      <c r="J72" s="27">
        <f t="shared" si="20"/>
        <v>0</v>
      </c>
      <c r="K72" s="27">
        <f t="shared" si="21"/>
        <v>0</v>
      </c>
      <c r="L72" s="27">
        <f t="shared" si="22"/>
        <v>0</v>
      </c>
      <c r="M72" s="29">
        <f t="shared" si="23"/>
        <v>0</v>
      </c>
    </row>
    <row r="73" spans="2:13" ht="27.6" x14ac:dyDescent="0.3">
      <c r="B73" s="22">
        <v>54</v>
      </c>
      <c r="C73" s="23" t="s">
        <v>694</v>
      </c>
      <c r="D73" s="24" t="s">
        <v>40</v>
      </c>
      <c r="E73" s="25" t="s">
        <v>695</v>
      </c>
      <c r="F73" s="24" t="s">
        <v>61</v>
      </c>
      <c r="G73" s="27">
        <v>0.24</v>
      </c>
      <c r="H73" s="28"/>
      <c r="I73" s="28"/>
      <c r="J73" s="27">
        <f t="shared" si="20"/>
        <v>0</v>
      </c>
      <c r="K73" s="27">
        <f t="shared" si="21"/>
        <v>0</v>
      </c>
      <c r="L73" s="27">
        <f t="shared" si="22"/>
        <v>0</v>
      </c>
      <c r="M73" s="29">
        <f t="shared" si="23"/>
        <v>0</v>
      </c>
    </row>
    <row r="74" spans="2:13" x14ac:dyDescent="0.3">
      <c r="B74" s="42"/>
      <c r="C74" s="18" t="s">
        <v>696</v>
      </c>
      <c r="D74" s="43"/>
      <c r="E74" s="19" t="s">
        <v>554</v>
      </c>
      <c r="F74" s="19"/>
      <c r="G74" s="19"/>
      <c r="H74" s="19"/>
      <c r="I74" s="19"/>
      <c r="J74" s="20">
        <f>SUBTOTAL(9,J75)</f>
        <v>0</v>
      </c>
      <c r="K74" s="20">
        <f>SUBTOTAL(9,K75)</f>
        <v>0</v>
      </c>
      <c r="L74" s="20">
        <f>SUBTOTAL(9,L75)</f>
        <v>0</v>
      </c>
      <c r="M74" s="21">
        <f>SUBTOTAL(9,M75)</f>
        <v>0</v>
      </c>
    </row>
    <row r="75" spans="2:13" ht="27.6" x14ac:dyDescent="0.3">
      <c r="B75" s="22">
        <v>55</v>
      </c>
      <c r="C75" s="23" t="s">
        <v>697</v>
      </c>
      <c r="D75" s="24" t="s">
        <v>40</v>
      </c>
      <c r="E75" s="25" t="s">
        <v>698</v>
      </c>
      <c r="F75" s="24" t="s">
        <v>66</v>
      </c>
      <c r="G75" s="27">
        <v>100</v>
      </c>
      <c r="H75" s="28"/>
      <c r="I75" s="28"/>
      <c r="J75" s="27">
        <f>G75*H75</f>
        <v>0</v>
      </c>
      <c r="K75" s="27">
        <f>G75*I75</f>
        <v>0</v>
      </c>
      <c r="L75" s="27">
        <f>J75+K75</f>
        <v>0</v>
      </c>
      <c r="M75" s="29">
        <f>L75*1.21</f>
        <v>0</v>
      </c>
    </row>
    <row r="76" spans="2:13" ht="18" customHeight="1" x14ac:dyDescent="0.3">
      <c r="B76" s="42"/>
      <c r="C76" s="18" t="s">
        <v>699</v>
      </c>
      <c r="D76" s="43"/>
      <c r="E76" s="19" t="s">
        <v>700</v>
      </c>
      <c r="F76" s="19"/>
      <c r="G76" s="19"/>
      <c r="H76" s="19"/>
      <c r="I76" s="19"/>
      <c r="J76" s="20">
        <f>SUBTOTAL(9,J77:J80)</f>
        <v>0</v>
      </c>
      <c r="K76" s="20">
        <f>SUBTOTAL(9,K77:K80)</f>
        <v>0</v>
      </c>
      <c r="L76" s="20">
        <f>SUBTOTAL(9,L77:L80)</f>
        <v>0</v>
      </c>
      <c r="M76" s="21">
        <f>SUBTOTAL(9,M77:M80)</f>
        <v>0</v>
      </c>
    </row>
    <row r="77" spans="2:13" ht="27.6" x14ac:dyDescent="0.3">
      <c r="B77" s="22">
        <v>56</v>
      </c>
      <c r="C77" s="23" t="s">
        <v>701</v>
      </c>
      <c r="D77" s="24" t="s">
        <v>40</v>
      </c>
      <c r="E77" s="25" t="s">
        <v>702</v>
      </c>
      <c r="F77" s="24" t="s">
        <v>108</v>
      </c>
      <c r="G77" s="27">
        <v>9.5</v>
      </c>
      <c r="H77" s="28"/>
      <c r="I77" s="28"/>
      <c r="J77" s="27">
        <f>G77*H77</f>
        <v>0</v>
      </c>
      <c r="K77" s="27">
        <f>G77*I77</f>
        <v>0</v>
      </c>
      <c r="L77" s="27">
        <f>J77+K77</f>
        <v>0</v>
      </c>
      <c r="M77" s="29">
        <f>L77*1.21</f>
        <v>0</v>
      </c>
    </row>
    <row r="78" spans="2:13" ht="27.6" x14ac:dyDescent="0.3">
      <c r="B78" s="44">
        <v>57</v>
      </c>
      <c r="C78" s="23" t="s">
        <v>703</v>
      </c>
      <c r="D78" s="24" t="s">
        <v>40</v>
      </c>
      <c r="E78" s="45" t="s">
        <v>704</v>
      </c>
      <c r="F78" s="46" t="s">
        <v>108</v>
      </c>
      <c r="G78" s="47">
        <v>5</v>
      </c>
      <c r="H78" s="48"/>
      <c r="I78" s="48"/>
      <c r="J78" s="27">
        <f>G78*H78</f>
        <v>0</v>
      </c>
      <c r="K78" s="27">
        <f>G78*I78</f>
        <v>0</v>
      </c>
      <c r="L78" s="27">
        <f>J78+K78</f>
        <v>0</v>
      </c>
      <c r="M78" s="29">
        <f>L78*1.21</f>
        <v>0</v>
      </c>
    </row>
    <row r="79" spans="2:13" ht="27.6" x14ac:dyDescent="0.3">
      <c r="B79" s="44">
        <v>58</v>
      </c>
      <c r="C79" s="23" t="s">
        <v>705</v>
      </c>
      <c r="D79" s="24" t="s">
        <v>40</v>
      </c>
      <c r="E79" s="45" t="s">
        <v>706</v>
      </c>
      <c r="F79" s="46" t="s">
        <v>707</v>
      </c>
      <c r="G79" s="47">
        <v>2</v>
      </c>
      <c r="H79" s="48"/>
      <c r="I79" s="48"/>
      <c r="J79" s="27">
        <f>G79*H79</f>
        <v>0</v>
      </c>
      <c r="K79" s="27">
        <f>G79*I79</f>
        <v>0</v>
      </c>
      <c r="L79" s="27">
        <f>J79+K79</f>
        <v>0</v>
      </c>
      <c r="M79" s="29">
        <f>L79*1.21</f>
        <v>0</v>
      </c>
    </row>
    <row r="80" spans="2:13" ht="15" thickBot="1" x14ac:dyDescent="0.35">
      <c r="B80" s="31">
        <v>59</v>
      </c>
      <c r="C80" s="12" t="s">
        <v>708</v>
      </c>
      <c r="D80" s="32" t="s">
        <v>40</v>
      </c>
      <c r="E80" s="33" t="s">
        <v>709</v>
      </c>
      <c r="F80" s="32" t="s">
        <v>99</v>
      </c>
      <c r="G80" s="35">
        <v>1</v>
      </c>
      <c r="H80" s="36"/>
      <c r="I80" s="36"/>
      <c r="J80" s="35">
        <f>G80*H80</f>
        <v>0</v>
      </c>
      <c r="K80" s="35">
        <f>G80*I80</f>
        <v>0</v>
      </c>
      <c r="L80" s="35">
        <f>J80+K80</f>
        <v>0</v>
      </c>
      <c r="M80" s="37">
        <f>L80*1.21</f>
        <v>0</v>
      </c>
    </row>
    <row r="81" spans="2:13" ht="21" customHeight="1" thickTop="1" thickBot="1" x14ac:dyDescent="0.35">
      <c r="B81" s="11"/>
      <c r="C81" s="38"/>
      <c r="D81" s="38"/>
      <c r="E81" s="38" t="s">
        <v>42</v>
      </c>
      <c r="F81" s="38"/>
      <c r="G81" s="38"/>
      <c r="H81" s="38"/>
      <c r="I81" s="38"/>
      <c r="J81" s="39">
        <f>SUBTOTAL(9,J9:J80)</f>
        <v>0</v>
      </c>
      <c r="K81" s="39">
        <f>SUBTOTAL(9,K9:K80)</f>
        <v>0</v>
      </c>
      <c r="L81" s="39">
        <f>SUBTOTAL(9,L9:L80)</f>
        <v>0</v>
      </c>
      <c r="M81" s="40">
        <f>SUBTOTAL(9,M9:M80)</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6BDA8-2E7E-40E3-AE86-520326832AA6}">
  <dimension ref="B1:Q27"/>
  <sheetViews>
    <sheetView workbookViewId="0">
      <selection activeCell="E41" sqref="E41"/>
    </sheetView>
  </sheetViews>
  <sheetFormatPr defaultColWidth="8.88671875" defaultRowHeight="14.4" x14ac:dyDescent="0.3"/>
  <cols>
    <col min="3" max="4" width="15" customWidth="1"/>
    <col min="5" max="5" width="59.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710</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711</v>
      </c>
      <c r="D9" s="18"/>
      <c r="E9" s="19" t="s">
        <v>39</v>
      </c>
      <c r="F9" s="19"/>
      <c r="G9" s="19"/>
      <c r="H9" s="19"/>
      <c r="I9" s="19"/>
      <c r="J9" s="20">
        <f>SUBTOTAL(9,J10:J13)</f>
        <v>0</v>
      </c>
      <c r="K9" s="20">
        <f>SUBTOTAL(9,K10:K13)</f>
        <v>0</v>
      </c>
      <c r="L9" s="20">
        <f>SUBTOTAL(9,L10:L13)</f>
        <v>0</v>
      </c>
      <c r="M9" s="21">
        <f>SUBTOTAL(9,M10:M13)</f>
        <v>0</v>
      </c>
      <c r="N9" s="16"/>
      <c r="O9" s="16"/>
      <c r="P9" s="16"/>
      <c r="Q9" s="16"/>
    </row>
    <row r="10" spans="2:17" x14ac:dyDescent="0.3">
      <c r="B10" s="22">
        <v>1</v>
      </c>
      <c r="C10" s="23" t="s">
        <v>712</v>
      </c>
      <c r="D10" s="24" t="s">
        <v>40</v>
      </c>
      <c r="E10" s="25" t="s">
        <v>46</v>
      </c>
      <c r="F10" s="24" t="s">
        <v>47</v>
      </c>
      <c r="G10" s="27">
        <v>1</v>
      </c>
      <c r="H10" s="41"/>
      <c r="I10" s="28"/>
      <c r="J10" s="27">
        <f>G10*H10</f>
        <v>0</v>
      </c>
      <c r="K10" s="27">
        <f>G10*I10</f>
        <v>0</v>
      </c>
      <c r="L10" s="27">
        <f>J10+K10</f>
        <v>0</v>
      </c>
      <c r="M10" s="29">
        <f>L10*1.21</f>
        <v>0</v>
      </c>
    </row>
    <row r="11" spans="2:17" x14ac:dyDescent="0.3">
      <c r="B11" s="22">
        <v>2</v>
      </c>
      <c r="C11" s="23" t="s">
        <v>713</v>
      </c>
      <c r="D11" s="24" t="s">
        <v>40</v>
      </c>
      <c r="E11" s="25" t="s">
        <v>49</v>
      </c>
      <c r="F11" s="24" t="s">
        <v>47</v>
      </c>
      <c r="G11" s="27">
        <v>1</v>
      </c>
      <c r="H11" s="28"/>
      <c r="I11" s="28"/>
      <c r="J11" s="27">
        <f>G11*H11</f>
        <v>0</v>
      </c>
      <c r="K11" s="27">
        <f>G11*I11</f>
        <v>0</v>
      </c>
      <c r="L11" s="27">
        <f>J11+K11</f>
        <v>0</v>
      </c>
      <c r="M11" s="29">
        <f>L11*1.21</f>
        <v>0</v>
      </c>
    </row>
    <row r="12" spans="2:17" x14ac:dyDescent="0.3">
      <c r="B12" s="22">
        <v>3</v>
      </c>
      <c r="C12" s="23" t="s">
        <v>714</v>
      </c>
      <c r="D12" s="24" t="s">
        <v>40</v>
      </c>
      <c r="E12" s="25" t="s">
        <v>51</v>
      </c>
      <c r="F12" s="24" t="s">
        <v>41</v>
      </c>
      <c r="G12" s="27">
        <v>1</v>
      </c>
      <c r="H12" s="28"/>
      <c r="I12" s="28"/>
      <c r="J12" s="27">
        <f>G12*H12</f>
        <v>0</v>
      </c>
      <c r="K12" s="27">
        <f>G12*I12</f>
        <v>0</v>
      </c>
      <c r="L12" s="27">
        <f>J12+K12</f>
        <v>0</v>
      </c>
      <c r="M12" s="29">
        <f>L12*1.21</f>
        <v>0</v>
      </c>
    </row>
    <row r="13" spans="2:17" x14ac:dyDescent="0.3">
      <c r="B13" s="22">
        <v>4</v>
      </c>
      <c r="C13" s="23" t="s">
        <v>715</v>
      </c>
      <c r="D13" s="24" t="s">
        <v>40</v>
      </c>
      <c r="E13" s="25" t="s">
        <v>53</v>
      </c>
      <c r="F13" s="26" t="s">
        <v>41</v>
      </c>
      <c r="G13" s="27">
        <v>1</v>
      </c>
      <c r="H13" s="28"/>
      <c r="I13" s="28"/>
      <c r="J13" s="27">
        <f>G13*H13</f>
        <v>0</v>
      </c>
      <c r="K13" s="27">
        <f>G13*I13</f>
        <v>0</v>
      </c>
      <c r="L13" s="27">
        <f>J13+K13</f>
        <v>0</v>
      </c>
      <c r="M13" s="29">
        <f>L13*1.21</f>
        <v>0</v>
      </c>
    </row>
    <row r="14" spans="2:17" x14ac:dyDescent="0.3">
      <c r="B14" s="17"/>
      <c r="C14" s="18" t="s">
        <v>716</v>
      </c>
      <c r="D14" s="18"/>
      <c r="E14" s="19" t="s">
        <v>600</v>
      </c>
      <c r="F14" s="19"/>
      <c r="G14" s="19"/>
      <c r="H14" s="19"/>
      <c r="I14" s="19"/>
      <c r="J14" s="20">
        <f>SUBTOTAL(9,J15:J19)</f>
        <v>0</v>
      </c>
      <c r="K14" s="20">
        <f>SUBTOTAL(9,K15:K19)</f>
        <v>0</v>
      </c>
      <c r="L14" s="20">
        <f>SUBTOTAL(9,L15:L19)</f>
        <v>0</v>
      </c>
      <c r="M14" s="21">
        <f>SUBTOTAL(9,M15:M19)</f>
        <v>0</v>
      </c>
    </row>
    <row r="15" spans="2:17" ht="15" x14ac:dyDescent="0.3">
      <c r="B15" s="22">
        <v>5</v>
      </c>
      <c r="C15" s="23" t="s">
        <v>717</v>
      </c>
      <c r="D15" s="24" t="s">
        <v>40</v>
      </c>
      <c r="E15" s="25" t="s">
        <v>718</v>
      </c>
      <c r="F15" s="24" t="s">
        <v>58</v>
      </c>
      <c r="G15" s="27">
        <v>27.82</v>
      </c>
      <c r="H15" s="28"/>
      <c r="I15" s="28"/>
      <c r="J15" s="27">
        <f t="shared" ref="J15:J19" si="0">G15*H15</f>
        <v>0</v>
      </c>
      <c r="K15" s="27">
        <f t="shared" ref="K15:K19" si="1">G15*I15</f>
        <v>0</v>
      </c>
      <c r="L15" s="27">
        <f t="shared" ref="L15:L19" si="2">J15+K15</f>
        <v>0</v>
      </c>
      <c r="M15" s="29">
        <f t="shared" ref="M15:M19" si="3">L15*1.21</f>
        <v>0</v>
      </c>
    </row>
    <row r="16" spans="2:17" ht="15" x14ac:dyDescent="0.3">
      <c r="B16" s="22">
        <v>6</v>
      </c>
      <c r="C16" s="23" t="s">
        <v>719</v>
      </c>
      <c r="D16" s="24" t="s">
        <v>40</v>
      </c>
      <c r="E16" s="25" t="s">
        <v>604</v>
      </c>
      <c r="F16" s="24" t="s">
        <v>58</v>
      </c>
      <c r="G16" s="27">
        <v>10.8</v>
      </c>
      <c r="H16" s="28"/>
      <c r="I16" s="28"/>
      <c r="J16" s="27">
        <f t="shared" si="0"/>
        <v>0</v>
      </c>
      <c r="K16" s="27">
        <f t="shared" si="1"/>
        <v>0</v>
      </c>
      <c r="L16" s="27">
        <f t="shared" si="2"/>
        <v>0</v>
      </c>
      <c r="M16" s="29">
        <f t="shared" si="3"/>
        <v>0</v>
      </c>
    </row>
    <row r="17" spans="2:13" ht="27.6" x14ac:dyDescent="0.3">
      <c r="B17" s="22">
        <v>7</v>
      </c>
      <c r="C17" s="23" t="s">
        <v>720</v>
      </c>
      <c r="D17" s="24" t="s">
        <v>40</v>
      </c>
      <c r="E17" s="25" t="s">
        <v>721</v>
      </c>
      <c r="F17" s="24" t="s">
        <v>58</v>
      </c>
      <c r="G17" s="27">
        <v>54</v>
      </c>
      <c r="H17" s="28"/>
      <c r="I17" s="28"/>
      <c r="J17" s="27">
        <f t="shared" si="0"/>
        <v>0</v>
      </c>
      <c r="K17" s="27">
        <f t="shared" si="1"/>
        <v>0</v>
      </c>
      <c r="L17" s="27">
        <f t="shared" si="2"/>
        <v>0</v>
      </c>
      <c r="M17" s="29">
        <f t="shared" si="3"/>
        <v>0</v>
      </c>
    </row>
    <row r="18" spans="2:13" x14ac:dyDescent="0.3">
      <c r="B18" s="22">
        <v>8</v>
      </c>
      <c r="C18" s="23" t="s">
        <v>722</v>
      </c>
      <c r="D18" s="24" t="s">
        <v>40</v>
      </c>
      <c r="E18" s="25" t="s">
        <v>608</v>
      </c>
      <c r="F18" s="24" t="s">
        <v>61</v>
      </c>
      <c r="G18" s="27">
        <v>18.36</v>
      </c>
      <c r="H18" s="28"/>
      <c r="I18" s="28"/>
      <c r="J18" s="27">
        <f t="shared" si="0"/>
        <v>0</v>
      </c>
      <c r="K18" s="27">
        <f t="shared" si="1"/>
        <v>0</v>
      </c>
      <c r="L18" s="27">
        <f t="shared" si="2"/>
        <v>0</v>
      </c>
      <c r="M18" s="29">
        <f t="shared" si="3"/>
        <v>0</v>
      </c>
    </row>
    <row r="19" spans="2:13" ht="15" x14ac:dyDescent="0.3">
      <c r="B19" s="22">
        <v>9</v>
      </c>
      <c r="C19" s="23" t="s">
        <v>723</v>
      </c>
      <c r="D19" s="24" t="s">
        <v>40</v>
      </c>
      <c r="E19" s="25" t="s">
        <v>724</v>
      </c>
      <c r="F19" s="24" t="s">
        <v>58</v>
      </c>
      <c r="G19" s="27">
        <v>17.02</v>
      </c>
      <c r="H19" s="28"/>
      <c r="I19" s="28"/>
      <c r="J19" s="27">
        <f t="shared" si="0"/>
        <v>0</v>
      </c>
      <c r="K19" s="27">
        <f t="shared" si="1"/>
        <v>0</v>
      </c>
      <c r="L19" s="27">
        <f t="shared" si="2"/>
        <v>0</v>
      </c>
      <c r="M19" s="29">
        <f t="shared" si="3"/>
        <v>0</v>
      </c>
    </row>
    <row r="20" spans="2:13" x14ac:dyDescent="0.3">
      <c r="B20" s="17"/>
      <c r="C20" s="18" t="s">
        <v>725</v>
      </c>
      <c r="D20" s="18"/>
      <c r="E20" s="19" t="s">
        <v>726</v>
      </c>
      <c r="F20" s="19"/>
      <c r="G20" s="19"/>
      <c r="H20" s="19"/>
      <c r="I20" s="19"/>
      <c r="J20" s="20">
        <f>SUBTOTAL(9,J21:J22)</f>
        <v>0</v>
      </c>
      <c r="K20" s="20">
        <f>SUBTOTAL(9,K21:K22)</f>
        <v>0</v>
      </c>
      <c r="L20" s="20">
        <f>SUBTOTAL(9,L21:L22)</f>
        <v>0</v>
      </c>
      <c r="M20" s="21">
        <f>SUBTOTAL(9,M21:M22)</f>
        <v>0</v>
      </c>
    </row>
    <row r="21" spans="2:13" ht="27.6" x14ac:dyDescent="0.3">
      <c r="B21" s="22">
        <v>10</v>
      </c>
      <c r="C21" s="23" t="s">
        <v>727</v>
      </c>
      <c r="D21" s="24" t="s">
        <v>40</v>
      </c>
      <c r="E21" s="25" t="s">
        <v>728</v>
      </c>
      <c r="F21" s="24" t="s">
        <v>66</v>
      </c>
      <c r="G21" s="27">
        <v>21.6</v>
      </c>
      <c r="H21" s="28"/>
      <c r="I21" s="28"/>
      <c r="J21" s="27">
        <f>G21*H21</f>
        <v>0</v>
      </c>
      <c r="K21" s="27">
        <f>G21*I21</f>
        <v>0</v>
      </c>
      <c r="L21" s="27">
        <f>J21+K21</f>
        <v>0</v>
      </c>
      <c r="M21" s="29">
        <f>L21*1.21</f>
        <v>0</v>
      </c>
    </row>
    <row r="22" spans="2:13" x14ac:dyDescent="0.3">
      <c r="B22" s="22">
        <v>11</v>
      </c>
      <c r="C22" s="23" t="s">
        <v>729</v>
      </c>
      <c r="D22" s="24" t="s">
        <v>40</v>
      </c>
      <c r="E22" s="25" t="s">
        <v>730</v>
      </c>
      <c r="F22" s="24" t="s">
        <v>61</v>
      </c>
      <c r="G22" s="27">
        <v>0.44</v>
      </c>
      <c r="H22" s="28"/>
      <c r="I22" s="28"/>
      <c r="J22" s="27">
        <f>G22*H22</f>
        <v>0</v>
      </c>
      <c r="K22" s="27">
        <f>G22*I22</f>
        <v>0</v>
      </c>
      <c r="L22" s="27">
        <f>J22+K22</f>
        <v>0</v>
      </c>
      <c r="M22" s="29">
        <f>L22*1.21</f>
        <v>0</v>
      </c>
    </row>
    <row r="23" spans="2:13" x14ac:dyDescent="0.3">
      <c r="B23" s="42"/>
      <c r="C23" s="18" t="s">
        <v>731</v>
      </c>
      <c r="D23" s="43"/>
      <c r="E23" s="19" t="s">
        <v>78</v>
      </c>
      <c r="F23" s="19"/>
      <c r="G23" s="19"/>
      <c r="H23" s="19"/>
      <c r="I23" s="19"/>
      <c r="J23" s="20">
        <f>SUBTOTAL(9,J24)</f>
        <v>0</v>
      </c>
      <c r="K23" s="20">
        <f>SUBTOTAL(9,K24)</f>
        <v>0</v>
      </c>
      <c r="L23" s="20">
        <f>SUBTOTAL(9,L24)</f>
        <v>0</v>
      </c>
      <c r="M23" s="21">
        <f>SUBTOTAL(9,M24)</f>
        <v>0</v>
      </c>
    </row>
    <row r="24" spans="2:13" ht="27.6" x14ac:dyDescent="0.3">
      <c r="B24" s="22">
        <v>12</v>
      </c>
      <c r="C24" s="23" t="s">
        <v>732</v>
      </c>
      <c r="D24" s="24" t="s">
        <v>40</v>
      </c>
      <c r="E24" s="25" t="s">
        <v>618</v>
      </c>
      <c r="F24" s="24" t="s">
        <v>58</v>
      </c>
      <c r="G24" s="27">
        <v>0.76</v>
      </c>
      <c r="H24" s="28"/>
      <c r="I24" s="28"/>
      <c r="J24" s="27">
        <f t="shared" ref="J24" si="4">G24*H24</f>
        <v>0</v>
      </c>
      <c r="K24" s="27">
        <f t="shared" ref="K24" si="5">G24*I24</f>
        <v>0</v>
      </c>
      <c r="L24" s="27">
        <f t="shared" ref="L24" si="6">J24+K24</f>
        <v>0</v>
      </c>
      <c r="M24" s="29">
        <f t="shared" ref="M24" si="7">L24*1.21</f>
        <v>0</v>
      </c>
    </row>
    <row r="25" spans="2:13" x14ac:dyDescent="0.3">
      <c r="B25" s="42"/>
      <c r="C25" s="18" t="s">
        <v>733</v>
      </c>
      <c r="D25" s="43"/>
      <c r="E25" s="19" t="s">
        <v>164</v>
      </c>
      <c r="F25" s="19"/>
      <c r="G25" s="19"/>
      <c r="H25" s="19"/>
      <c r="I25" s="19"/>
      <c r="J25" s="20">
        <f>SUBTOTAL(9,J26)</f>
        <v>0</v>
      </c>
      <c r="K25" s="20">
        <f>SUBTOTAL(9,K26)</f>
        <v>0</v>
      </c>
      <c r="L25" s="20">
        <f>SUBTOTAL(9,L26)</f>
        <v>0</v>
      </c>
      <c r="M25" s="21">
        <f>SUBTOTAL(9,M26)</f>
        <v>0</v>
      </c>
    </row>
    <row r="26" spans="2:13" ht="15" thickBot="1" x14ac:dyDescent="0.35">
      <c r="B26" s="31">
        <v>13</v>
      </c>
      <c r="C26" s="12" t="s">
        <v>734</v>
      </c>
      <c r="D26" s="32" t="s">
        <v>40</v>
      </c>
      <c r="E26" s="33" t="s">
        <v>735</v>
      </c>
      <c r="F26" s="32" t="s">
        <v>61</v>
      </c>
      <c r="G26" s="35">
        <v>28.268000000000001</v>
      </c>
      <c r="H26" s="36"/>
      <c r="I26" s="36"/>
      <c r="J26" s="35">
        <f>G26*H26</f>
        <v>0</v>
      </c>
      <c r="K26" s="35">
        <f>G26*I26</f>
        <v>0</v>
      </c>
      <c r="L26" s="35">
        <f>J26+K26</f>
        <v>0</v>
      </c>
      <c r="M26" s="37">
        <f>L26*1.21</f>
        <v>0</v>
      </c>
    </row>
    <row r="27" spans="2:13" ht="15.6" thickTop="1" thickBot="1" x14ac:dyDescent="0.35">
      <c r="B27" s="11"/>
      <c r="C27" s="38"/>
      <c r="D27" s="38"/>
      <c r="E27" s="38" t="s">
        <v>42</v>
      </c>
      <c r="F27" s="38"/>
      <c r="G27" s="38"/>
      <c r="H27" s="38"/>
      <c r="I27" s="38"/>
      <c r="J27" s="39">
        <f>SUBTOTAL(9,J9:J26)</f>
        <v>0</v>
      </c>
      <c r="K27" s="39">
        <f>SUBTOTAL(9,K9:K26)</f>
        <v>0</v>
      </c>
      <c r="L27" s="39">
        <f>SUBTOTAL(9,L9:L26)</f>
        <v>0</v>
      </c>
      <c r="M27" s="40">
        <f>SUBTOTAL(9,M9:M26)</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DCE32-ADD7-4AF3-AFAA-C461B46B42E9}">
  <dimension ref="B1:Q69"/>
  <sheetViews>
    <sheetView workbookViewId="0">
      <selection activeCell="E41" sqref="E41"/>
    </sheetView>
  </sheetViews>
  <sheetFormatPr defaultColWidth="8.88671875" defaultRowHeight="14.4" x14ac:dyDescent="0.3"/>
  <cols>
    <col min="3" max="4" width="15" customWidth="1"/>
    <col min="5" max="5" width="59.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815</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816</v>
      </c>
      <c r="D9" s="18"/>
      <c r="E9" s="19" t="s">
        <v>39</v>
      </c>
      <c r="F9" s="19"/>
      <c r="G9" s="19"/>
      <c r="H9" s="19"/>
      <c r="I9" s="19"/>
      <c r="J9" s="20">
        <f>SUBTOTAL(9,J10:J13)</f>
        <v>0</v>
      </c>
      <c r="K9" s="20">
        <f>SUBTOTAL(9,K10:K13)</f>
        <v>0</v>
      </c>
      <c r="L9" s="20">
        <f>SUBTOTAL(9,L10:L13)</f>
        <v>0</v>
      </c>
      <c r="M9" s="21">
        <f>SUBTOTAL(9,M10:M13)</f>
        <v>0</v>
      </c>
      <c r="N9" s="16"/>
      <c r="O9" s="16"/>
      <c r="P9" s="16"/>
      <c r="Q9" s="16"/>
    </row>
    <row r="10" spans="2:17" x14ac:dyDescent="0.3">
      <c r="B10" s="22">
        <v>1</v>
      </c>
      <c r="C10" s="23" t="s">
        <v>817</v>
      </c>
      <c r="D10" s="24" t="s">
        <v>40</v>
      </c>
      <c r="E10" s="25" t="s">
        <v>46</v>
      </c>
      <c r="F10" s="24" t="s">
        <v>47</v>
      </c>
      <c r="G10" s="27">
        <v>1</v>
      </c>
      <c r="H10" s="41"/>
      <c r="I10" s="28"/>
      <c r="J10" s="27">
        <f>G10*H10</f>
        <v>0</v>
      </c>
      <c r="K10" s="27">
        <f>G10*I10</f>
        <v>0</v>
      </c>
      <c r="L10" s="27">
        <f>J10+K10</f>
        <v>0</v>
      </c>
      <c r="M10" s="29">
        <f>L10*1.21</f>
        <v>0</v>
      </c>
    </row>
    <row r="11" spans="2:17" x14ac:dyDescent="0.3">
      <c r="B11" s="22">
        <v>2</v>
      </c>
      <c r="C11" s="23" t="s">
        <v>818</v>
      </c>
      <c r="D11" s="24" t="s">
        <v>40</v>
      </c>
      <c r="E11" s="25" t="s">
        <v>49</v>
      </c>
      <c r="F11" s="24" t="s">
        <v>47</v>
      </c>
      <c r="G11" s="27">
        <v>1</v>
      </c>
      <c r="H11" s="28"/>
      <c r="I11" s="28"/>
      <c r="J11" s="27">
        <f>G11*H11</f>
        <v>0</v>
      </c>
      <c r="K11" s="27">
        <f>G11*I11</f>
        <v>0</v>
      </c>
      <c r="L11" s="27">
        <f>J11+K11</f>
        <v>0</v>
      </c>
      <c r="M11" s="29">
        <f>L11*1.21</f>
        <v>0</v>
      </c>
    </row>
    <row r="12" spans="2:17" x14ac:dyDescent="0.3">
      <c r="B12" s="22">
        <v>3</v>
      </c>
      <c r="C12" s="23" t="s">
        <v>819</v>
      </c>
      <c r="D12" s="24" t="s">
        <v>40</v>
      </c>
      <c r="E12" s="25" t="s">
        <v>51</v>
      </c>
      <c r="F12" s="24" t="s">
        <v>41</v>
      </c>
      <c r="G12" s="27">
        <v>1</v>
      </c>
      <c r="H12" s="28"/>
      <c r="I12" s="28"/>
      <c r="J12" s="27">
        <f>G12*H12</f>
        <v>0</v>
      </c>
      <c r="K12" s="27">
        <f>G12*I12</f>
        <v>0</v>
      </c>
      <c r="L12" s="27">
        <f>J12+K12</f>
        <v>0</v>
      </c>
      <c r="M12" s="29">
        <f>L12*1.21</f>
        <v>0</v>
      </c>
    </row>
    <row r="13" spans="2:17" x14ac:dyDescent="0.3">
      <c r="B13" s="22">
        <v>4</v>
      </c>
      <c r="C13" s="23" t="s">
        <v>820</v>
      </c>
      <c r="D13" s="24" t="s">
        <v>40</v>
      </c>
      <c r="E13" s="25" t="s">
        <v>53</v>
      </c>
      <c r="F13" s="26" t="s">
        <v>41</v>
      </c>
      <c r="G13" s="27">
        <v>1</v>
      </c>
      <c r="H13" s="28"/>
      <c r="I13" s="28"/>
      <c r="J13" s="27">
        <f>G13*H13</f>
        <v>0</v>
      </c>
      <c r="K13" s="27">
        <f>G13*I13</f>
        <v>0</v>
      </c>
      <c r="L13" s="27">
        <f>J13+K13</f>
        <v>0</v>
      </c>
      <c r="M13" s="29">
        <f>L13*1.21</f>
        <v>0</v>
      </c>
    </row>
    <row r="14" spans="2:17" x14ac:dyDescent="0.3">
      <c r="B14" s="17"/>
      <c r="C14" s="18" t="s">
        <v>821</v>
      </c>
      <c r="D14" s="18"/>
      <c r="E14" s="19" t="s">
        <v>600</v>
      </c>
      <c r="F14" s="19"/>
      <c r="G14" s="19"/>
      <c r="H14" s="19"/>
      <c r="I14" s="19"/>
      <c r="J14" s="20">
        <f>SUBTOTAL(9,J15:J24)</f>
        <v>0</v>
      </c>
      <c r="K14" s="20">
        <f>SUBTOTAL(9,K15:K24)</f>
        <v>0</v>
      </c>
      <c r="L14" s="20">
        <f>SUBTOTAL(9,L15:L24)</f>
        <v>0</v>
      </c>
      <c r="M14" s="21">
        <f>SUBTOTAL(9,M15:M24)</f>
        <v>0</v>
      </c>
    </row>
    <row r="15" spans="2:17" ht="15" x14ac:dyDescent="0.3">
      <c r="B15" s="22">
        <v>5</v>
      </c>
      <c r="C15" s="23" t="s">
        <v>822</v>
      </c>
      <c r="D15" s="24" t="s">
        <v>40</v>
      </c>
      <c r="E15" s="25" t="s">
        <v>823</v>
      </c>
      <c r="F15" s="24" t="s">
        <v>66</v>
      </c>
      <c r="G15" s="27">
        <v>55</v>
      </c>
      <c r="H15" s="28"/>
      <c r="I15" s="28"/>
      <c r="J15" s="27">
        <f t="shared" ref="J15:J24" si="0">G15*H15</f>
        <v>0</v>
      </c>
      <c r="K15" s="27">
        <f t="shared" ref="K15:K24" si="1">G15*I15</f>
        <v>0</v>
      </c>
      <c r="L15" s="27">
        <f t="shared" ref="L15:L24" si="2">J15+K15</f>
        <v>0</v>
      </c>
      <c r="M15" s="29">
        <f t="shared" ref="M15:M24" si="3">L15*1.21</f>
        <v>0</v>
      </c>
    </row>
    <row r="16" spans="2:17" ht="27.6" x14ac:dyDescent="0.3">
      <c r="B16" s="22">
        <v>6</v>
      </c>
      <c r="C16" s="23" t="s">
        <v>824</v>
      </c>
      <c r="D16" s="24" t="s">
        <v>40</v>
      </c>
      <c r="E16" s="25" t="s">
        <v>825</v>
      </c>
      <c r="F16" s="24" t="s">
        <v>66</v>
      </c>
      <c r="G16" s="27">
        <v>40.32</v>
      </c>
      <c r="H16" s="28"/>
      <c r="I16" s="28"/>
      <c r="J16" s="27">
        <f t="shared" si="0"/>
        <v>0</v>
      </c>
      <c r="K16" s="27">
        <f t="shared" si="1"/>
        <v>0</v>
      </c>
      <c r="L16" s="27">
        <f t="shared" si="2"/>
        <v>0</v>
      </c>
      <c r="M16" s="29">
        <f t="shared" si="3"/>
        <v>0</v>
      </c>
    </row>
    <row r="17" spans="2:13" x14ac:dyDescent="0.3">
      <c r="B17" s="22">
        <v>7</v>
      </c>
      <c r="C17" s="23" t="s">
        <v>826</v>
      </c>
      <c r="D17" s="24" t="s">
        <v>40</v>
      </c>
      <c r="E17" s="25" t="s">
        <v>827</v>
      </c>
      <c r="F17" s="24" t="s">
        <v>108</v>
      </c>
      <c r="G17" s="27">
        <v>19.2</v>
      </c>
      <c r="H17" s="28"/>
      <c r="I17" s="28"/>
      <c r="J17" s="27">
        <f t="shared" si="0"/>
        <v>0</v>
      </c>
      <c r="K17" s="27">
        <f t="shared" si="1"/>
        <v>0</v>
      </c>
      <c r="L17" s="27">
        <f t="shared" si="2"/>
        <v>0</v>
      </c>
      <c r="M17" s="29">
        <f t="shared" si="3"/>
        <v>0</v>
      </c>
    </row>
    <row r="18" spans="2:13" ht="15" x14ac:dyDescent="0.3">
      <c r="B18" s="22">
        <v>8</v>
      </c>
      <c r="C18" s="23" t="s">
        <v>828</v>
      </c>
      <c r="D18" s="24" t="s">
        <v>40</v>
      </c>
      <c r="E18" s="25" t="s">
        <v>829</v>
      </c>
      <c r="F18" s="24" t="s">
        <v>66</v>
      </c>
      <c r="G18" s="27">
        <v>40.32</v>
      </c>
      <c r="H18" s="28"/>
      <c r="I18" s="28"/>
      <c r="J18" s="27">
        <f t="shared" si="0"/>
        <v>0</v>
      </c>
      <c r="K18" s="27">
        <f t="shared" si="1"/>
        <v>0</v>
      </c>
      <c r="L18" s="27">
        <f t="shared" si="2"/>
        <v>0</v>
      </c>
      <c r="M18" s="29">
        <f t="shared" si="3"/>
        <v>0</v>
      </c>
    </row>
    <row r="19" spans="2:13" x14ac:dyDescent="0.3">
      <c r="B19" s="22">
        <v>9</v>
      </c>
      <c r="C19" s="23" t="s">
        <v>830</v>
      </c>
      <c r="D19" s="24" t="s">
        <v>40</v>
      </c>
      <c r="E19" s="25" t="s">
        <v>831</v>
      </c>
      <c r="F19" s="24" t="s">
        <v>108</v>
      </c>
      <c r="G19" s="27">
        <v>19.2</v>
      </c>
      <c r="H19" s="28"/>
      <c r="I19" s="28"/>
      <c r="J19" s="27">
        <f t="shared" si="0"/>
        <v>0</v>
      </c>
      <c r="K19" s="27">
        <f t="shared" si="1"/>
        <v>0</v>
      </c>
      <c r="L19" s="27">
        <f t="shared" si="2"/>
        <v>0</v>
      </c>
      <c r="M19" s="29">
        <f t="shared" si="3"/>
        <v>0</v>
      </c>
    </row>
    <row r="20" spans="2:13" ht="15" x14ac:dyDescent="0.3">
      <c r="B20" s="22">
        <v>10</v>
      </c>
      <c r="C20" s="23" t="s">
        <v>832</v>
      </c>
      <c r="D20" s="24" t="s">
        <v>40</v>
      </c>
      <c r="E20" s="25" t="s">
        <v>833</v>
      </c>
      <c r="F20" s="24" t="s">
        <v>58</v>
      </c>
      <c r="G20" s="27">
        <v>84.77</v>
      </c>
      <c r="H20" s="28"/>
      <c r="I20" s="28"/>
      <c r="J20" s="27">
        <f t="shared" si="0"/>
        <v>0</v>
      </c>
      <c r="K20" s="27">
        <f t="shared" si="1"/>
        <v>0</v>
      </c>
      <c r="L20" s="27">
        <f t="shared" si="2"/>
        <v>0</v>
      </c>
      <c r="M20" s="29">
        <f t="shared" si="3"/>
        <v>0</v>
      </c>
    </row>
    <row r="21" spans="2:13" ht="15" x14ac:dyDescent="0.3">
      <c r="B21" s="22">
        <v>11</v>
      </c>
      <c r="C21" s="23" t="s">
        <v>834</v>
      </c>
      <c r="D21" s="24" t="s">
        <v>40</v>
      </c>
      <c r="E21" s="25" t="s">
        <v>604</v>
      </c>
      <c r="F21" s="24" t="s">
        <v>58</v>
      </c>
      <c r="G21" s="27">
        <v>62.62</v>
      </c>
      <c r="H21" s="28"/>
      <c r="I21" s="28"/>
      <c r="J21" s="27">
        <f t="shared" si="0"/>
        <v>0</v>
      </c>
      <c r="K21" s="27">
        <f t="shared" si="1"/>
        <v>0</v>
      </c>
      <c r="L21" s="27">
        <f t="shared" si="2"/>
        <v>0</v>
      </c>
      <c r="M21" s="29">
        <f t="shared" si="3"/>
        <v>0</v>
      </c>
    </row>
    <row r="22" spans="2:13" ht="27.6" x14ac:dyDescent="0.3">
      <c r="B22" s="22">
        <v>12</v>
      </c>
      <c r="C22" s="23" t="s">
        <v>835</v>
      </c>
      <c r="D22" s="24" t="s">
        <v>40</v>
      </c>
      <c r="E22" s="25" t="s">
        <v>721</v>
      </c>
      <c r="F22" s="24" t="s">
        <v>58</v>
      </c>
      <c r="G22" s="27">
        <v>313.10000000000002</v>
      </c>
      <c r="H22" s="28"/>
      <c r="I22" s="28"/>
      <c r="J22" s="27">
        <f t="shared" si="0"/>
        <v>0</v>
      </c>
      <c r="K22" s="27">
        <f t="shared" si="1"/>
        <v>0</v>
      </c>
      <c r="L22" s="27">
        <f t="shared" si="2"/>
        <v>0</v>
      </c>
      <c r="M22" s="29">
        <f t="shared" si="3"/>
        <v>0</v>
      </c>
    </row>
    <row r="23" spans="2:13" x14ac:dyDescent="0.3">
      <c r="B23" s="22">
        <v>13</v>
      </c>
      <c r="C23" s="23" t="s">
        <v>836</v>
      </c>
      <c r="D23" s="24" t="s">
        <v>40</v>
      </c>
      <c r="E23" s="25" t="s">
        <v>608</v>
      </c>
      <c r="F23" s="24" t="s">
        <v>61</v>
      </c>
      <c r="G23" s="27">
        <v>106.46</v>
      </c>
      <c r="H23" s="28"/>
      <c r="I23" s="28"/>
      <c r="J23" s="27">
        <f t="shared" si="0"/>
        <v>0</v>
      </c>
      <c r="K23" s="27">
        <f t="shared" si="1"/>
        <v>0</v>
      </c>
      <c r="L23" s="27">
        <f t="shared" si="2"/>
        <v>0</v>
      </c>
      <c r="M23" s="29">
        <f t="shared" si="3"/>
        <v>0</v>
      </c>
    </row>
    <row r="24" spans="2:13" ht="15" x14ac:dyDescent="0.3">
      <c r="B24" s="22">
        <v>14</v>
      </c>
      <c r="C24" s="23" t="s">
        <v>837</v>
      </c>
      <c r="D24" s="24" t="s">
        <v>40</v>
      </c>
      <c r="E24" s="25" t="s">
        <v>724</v>
      </c>
      <c r="F24" s="24" t="s">
        <v>58</v>
      </c>
      <c r="G24" s="27">
        <v>22.15</v>
      </c>
      <c r="H24" s="28"/>
      <c r="I24" s="28"/>
      <c r="J24" s="27">
        <f t="shared" si="0"/>
        <v>0</v>
      </c>
      <c r="K24" s="27">
        <f t="shared" si="1"/>
        <v>0</v>
      </c>
      <c r="L24" s="27">
        <f t="shared" si="2"/>
        <v>0</v>
      </c>
      <c r="M24" s="29">
        <f t="shared" si="3"/>
        <v>0</v>
      </c>
    </row>
    <row r="25" spans="2:13" x14ac:dyDescent="0.3">
      <c r="B25" s="17"/>
      <c r="C25" s="18" t="s">
        <v>838</v>
      </c>
      <c r="D25" s="18"/>
      <c r="E25" s="19" t="s">
        <v>726</v>
      </c>
      <c r="F25" s="19"/>
      <c r="G25" s="19"/>
      <c r="H25" s="19"/>
      <c r="I25" s="19"/>
      <c r="J25" s="20">
        <f>SUBTOTAL(9,J26:J29)</f>
        <v>0</v>
      </c>
      <c r="K25" s="20">
        <f>SUBTOTAL(9,K26:K29)</f>
        <v>0</v>
      </c>
      <c r="L25" s="20">
        <f>SUBTOTAL(9,L26:L29)</f>
        <v>0</v>
      </c>
      <c r="M25" s="21">
        <f>SUBTOTAL(9,M26:M29)</f>
        <v>0</v>
      </c>
    </row>
    <row r="26" spans="2:13" ht="15" x14ac:dyDescent="0.3">
      <c r="B26" s="22">
        <v>15</v>
      </c>
      <c r="C26" s="23" t="s">
        <v>839</v>
      </c>
      <c r="D26" s="24" t="s">
        <v>40</v>
      </c>
      <c r="E26" s="25" t="s">
        <v>840</v>
      </c>
      <c r="F26" s="24" t="s">
        <v>58</v>
      </c>
      <c r="G26" s="27">
        <v>0.78</v>
      </c>
      <c r="H26" s="28"/>
      <c r="I26" s="28"/>
      <c r="J26" s="27">
        <f>G26*H26</f>
        <v>0</v>
      </c>
      <c r="K26" s="27">
        <f>G26*I26</f>
        <v>0</v>
      </c>
      <c r="L26" s="27">
        <f>J26+K26</f>
        <v>0</v>
      </c>
      <c r="M26" s="29">
        <f>L26*1.21</f>
        <v>0</v>
      </c>
    </row>
    <row r="27" spans="2:13" ht="15" x14ac:dyDescent="0.3">
      <c r="B27" s="22">
        <v>16</v>
      </c>
      <c r="C27" s="23" t="s">
        <v>841</v>
      </c>
      <c r="D27" s="24" t="s">
        <v>40</v>
      </c>
      <c r="E27" s="25" t="s">
        <v>842</v>
      </c>
      <c r="F27" s="24" t="s">
        <v>66</v>
      </c>
      <c r="G27" s="27">
        <v>2.38</v>
      </c>
      <c r="H27" s="28"/>
      <c r="I27" s="28"/>
      <c r="J27" s="27">
        <f>G27*H27</f>
        <v>0</v>
      </c>
      <c r="K27" s="27">
        <f>G27*I27</f>
        <v>0</v>
      </c>
      <c r="L27" s="27">
        <f>J27+K27</f>
        <v>0</v>
      </c>
      <c r="M27" s="29">
        <f>L27*1.21</f>
        <v>0</v>
      </c>
    </row>
    <row r="28" spans="2:13" ht="15" x14ac:dyDescent="0.3">
      <c r="B28" s="22">
        <v>17</v>
      </c>
      <c r="C28" s="23" t="s">
        <v>843</v>
      </c>
      <c r="D28" s="24" t="s">
        <v>40</v>
      </c>
      <c r="E28" s="25" t="s">
        <v>844</v>
      </c>
      <c r="F28" s="24" t="s">
        <v>66</v>
      </c>
      <c r="G28" s="27">
        <v>2.38</v>
      </c>
      <c r="H28" s="28"/>
      <c r="I28" s="28"/>
      <c r="J28" s="27">
        <f>G28*H28</f>
        <v>0</v>
      </c>
      <c r="K28" s="27">
        <f>G28*I28</f>
        <v>0</v>
      </c>
      <c r="L28" s="27">
        <f>J28+K28</f>
        <v>0</v>
      </c>
      <c r="M28" s="29">
        <f>L28*1.21</f>
        <v>0</v>
      </c>
    </row>
    <row r="29" spans="2:13" x14ac:dyDescent="0.3">
      <c r="B29" s="22">
        <v>18</v>
      </c>
      <c r="C29" s="23" t="s">
        <v>845</v>
      </c>
      <c r="D29" s="24" t="s">
        <v>40</v>
      </c>
      <c r="E29" s="25" t="s">
        <v>846</v>
      </c>
      <c r="F29" s="24" t="s">
        <v>61</v>
      </c>
      <c r="G29" s="27">
        <v>0.06</v>
      </c>
      <c r="H29" s="28"/>
      <c r="I29" s="28"/>
      <c r="J29" s="27">
        <f>G29*H29</f>
        <v>0</v>
      </c>
      <c r="K29" s="27">
        <f>G29*I29</f>
        <v>0</v>
      </c>
      <c r="L29" s="27">
        <f>J29+K29</f>
        <v>0</v>
      </c>
      <c r="M29" s="29">
        <f>L29*1.21</f>
        <v>0</v>
      </c>
    </row>
    <row r="30" spans="2:13" x14ac:dyDescent="0.3">
      <c r="B30" s="17"/>
      <c r="C30" s="18" t="s">
        <v>847</v>
      </c>
      <c r="D30" s="18"/>
      <c r="E30" s="19" t="s">
        <v>55</v>
      </c>
      <c r="F30" s="19"/>
      <c r="G30" s="19"/>
      <c r="H30" s="19"/>
      <c r="I30" s="19"/>
      <c r="J30" s="20">
        <f>SUBTOTAL(9,J31:J43)</f>
        <v>0</v>
      </c>
      <c r="K30" s="20">
        <f>SUBTOTAL(9,K31:K43)</f>
        <v>0</v>
      </c>
      <c r="L30" s="20">
        <f>SUBTOTAL(9,L31:L43)</f>
        <v>0</v>
      </c>
      <c r="M30" s="21">
        <f>SUBTOTAL(9,M31:M43)</f>
        <v>0</v>
      </c>
    </row>
    <row r="31" spans="2:13" ht="27.6" x14ac:dyDescent="0.3">
      <c r="B31" s="22">
        <v>19</v>
      </c>
      <c r="C31" s="23" t="s">
        <v>848</v>
      </c>
      <c r="D31" s="24" t="s">
        <v>40</v>
      </c>
      <c r="E31" s="25" t="s">
        <v>849</v>
      </c>
      <c r="F31" s="24" t="s">
        <v>47</v>
      </c>
      <c r="G31" s="27">
        <v>7</v>
      </c>
      <c r="H31" s="28"/>
      <c r="I31" s="28"/>
      <c r="J31" s="27">
        <f t="shared" ref="J31:J43" si="4">G31*H31</f>
        <v>0</v>
      </c>
      <c r="K31" s="27">
        <f t="shared" ref="K31:K43" si="5">G31*I31</f>
        <v>0</v>
      </c>
      <c r="L31" s="27">
        <f t="shared" ref="L31:L43" si="6">J31+K31</f>
        <v>0</v>
      </c>
      <c r="M31" s="29">
        <f t="shared" ref="M31:M43" si="7">L31*1.21</f>
        <v>0</v>
      </c>
    </row>
    <row r="32" spans="2:13" ht="27.6" x14ac:dyDescent="0.3">
      <c r="B32" s="22">
        <v>20</v>
      </c>
      <c r="C32" s="23" t="s">
        <v>850</v>
      </c>
      <c r="D32" s="24" t="s">
        <v>40</v>
      </c>
      <c r="E32" s="25" t="s">
        <v>851</v>
      </c>
      <c r="F32" s="24" t="s">
        <v>47</v>
      </c>
      <c r="G32" s="27">
        <v>3</v>
      </c>
      <c r="H32" s="28"/>
      <c r="I32" s="28"/>
      <c r="J32" s="27">
        <f t="shared" si="4"/>
        <v>0</v>
      </c>
      <c r="K32" s="27">
        <f t="shared" si="5"/>
        <v>0</v>
      </c>
      <c r="L32" s="27">
        <f t="shared" si="6"/>
        <v>0</v>
      </c>
      <c r="M32" s="29">
        <f t="shared" si="7"/>
        <v>0</v>
      </c>
    </row>
    <row r="33" spans="2:13" ht="27.6" x14ac:dyDescent="0.3">
      <c r="B33" s="22">
        <v>21</v>
      </c>
      <c r="C33" s="23" t="s">
        <v>852</v>
      </c>
      <c r="D33" s="24" t="s">
        <v>40</v>
      </c>
      <c r="E33" s="25" t="s">
        <v>853</v>
      </c>
      <c r="F33" s="24" t="s">
        <v>47</v>
      </c>
      <c r="G33" s="27">
        <v>4</v>
      </c>
      <c r="H33" s="28"/>
      <c r="I33" s="28"/>
      <c r="J33" s="27">
        <f t="shared" si="4"/>
        <v>0</v>
      </c>
      <c r="K33" s="27">
        <f t="shared" si="5"/>
        <v>0</v>
      </c>
      <c r="L33" s="27">
        <f t="shared" si="6"/>
        <v>0</v>
      </c>
      <c r="M33" s="29">
        <f t="shared" si="7"/>
        <v>0</v>
      </c>
    </row>
    <row r="34" spans="2:13" ht="15" x14ac:dyDescent="0.3">
      <c r="B34" s="22">
        <v>22</v>
      </c>
      <c r="C34" s="23" t="s">
        <v>854</v>
      </c>
      <c r="D34" s="24" t="s">
        <v>40</v>
      </c>
      <c r="E34" s="25" t="s">
        <v>855</v>
      </c>
      <c r="F34" s="24" t="s">
        <v>58</v>
      </c>
      <c r="G34" s="27">
        <v>3.7</v>
      </c>
      <c r="H34" s="28"/>
      <c r="I34" s="28"/>
      <c r="J34" s="27">
        <f t="shared" si="4"/>
        <v>0</v>
      </c>
      <c r="K34" s="27">
        <f t="shared" si="5"/>
        <v>0</v>
      </c>
      <c r="L34" s="27">
        <f t="shared" si="6"/>
        <v>0</v>
      </c>
      <c r="M34" s="29">
        <f t="shared" si="7"/>
        <v>0</v>
      </c>
    </row>
    <row r="35" spans="2:13" ht="15" x14ac:dyDescent="0.3">
      <c r="B35" s="22">
        <v>23</v>
      </c>
      <c r="C35" s="23" t="s">
        <v>856</v>
      </c>
      <c r="D35" s="24" t="s">
        <v>40</v>
      </c>
      <c r="E35" s="25" t="s">
        <v>857</v>
      </c>
      <c r="F35" s="24" t="s">
        <v>66</v>
      </c>
      <c r="G35" s="27">
        <v>24.62</v>
      </c>
      <c r="H35" s="28"/>
      <c r="I35" s="28"/>
      <c r="J35" s="27">
        <f t="shared" si="4"/>
        <v>0</v>
      </c>
      <c r="K35" s="27">
        <f t="shared" si="5"/>
        <v>0</v>
      </c>
      <c r="L35" s="27">
        <f t="shared" si="6"/>
        <v>0</v>
      </c>
      <c r="M35" s="29">
        <f t="shared" si="7"/>
        <v>0</v>
      </c>
    </row>
    <row r="36" spans="2:13" ht="15" x14ac:dyDescent="0.3">
      <c r="B36" s="22">
        <v>24</v>
      </c>
      <c r="C36" s="23" t="s">
        <v>858</v>
      </c>
      <c r="D36" s="24" t="s">
        <v>40</v>
      </c>
      <c r="E36" s="25" t="s">
        <v>859</v>
      </c>
      <c r="F36" s="24" t="s">
        <v>66</v>
      </c>
      <c r="G36" s="27">
        <v>24.62</v>
      </c>
      <c r="H36" s="28"/>
      <c r="I36" s="28"/>
      <c r="J36" s="27">
        <f t="shared" si="4"/>
        <v>0</v>
      </c>
      <c r="K36" s="27">
        <f t="shared" si="5"/>
        <v>0</v>
      </c>
      <c r="L36" s="27">
        <f t="shared" si="6"/>
        <v>0</v>
      </c>
      <c r="M36" s="29">
        <f t="shared" si="7"/>
        <v>0</v>
      </c>
    </row>
    <row r="37" spans="2:13" x14ac:dyDescent="0.3">
      <c r="B37" s="22">
        <v>25</v>
      </c>
      <c r="C37" s="23" t="s">
        <v>860</v>
      </c>
      <c r="D37" s="24" t="s">
        <v>40</v>
      </c>
      <c r="E37" s="25" t="s">
        <v>861</v>
      </c>
      <c r="F37" s="24" t="s">
        <v>61</v>
      </c>
      <c r="G37" s="27">
        <v>0.28000000000000003</v>
      </c>
      <c r="H37" s="28"/>
      <c r="I37" s="28"/>
      <c r="J37" s="27">
        <f t="shared" si="4"/>
        <v>0</v>
      </c>
      <c r="K37" s="27">
        <f t="shared" si="5"/>
        <v>0</v>
      </c>
      <c r="L37" s="27">
        <f t="shared" si="6"/>
        <v>0</v>
      </c>
      <c r="M37" s="29">
        <f t="shared" si="7"/>
        <v>0</v>
      </c>
    </row>
    <row r="38" spans="2:13" ht="27.6" x14ac:dyDescent="0.3">
      <c r="B38" s="22">
        <v>26</v>
      </c>
      <c r="C38" s="23" t="s">
        <v>862</v>
      </c>
      <c r="D38" s="24" t="s">
        <v>40</v>
      </c>
      <c r="E38" s="25" t="s">
        <v>863</v>
      </c>
      <c r="F38" s="24" t="s">
        <v>99</v>
      </c>
      <c r="G38" s="27">
        <v>1</v>
      </c>
      <c r="H38" s="28"/>
      <c r="I38" s="28"/>
      <c r="J38" s="27">
        <f t="shared" si="4"/>
        <v>0</v>
      </c>
      <c r="K38" s="27">
        <f t="shared" si="5"/>
        <v>0</v>
      </c>
      <c r="L38" s="27">
        <f t="shared" si="6"/>
        <v>0</v>
      </c>
      <c r="M38" s="29">
        <f t="shared" si="7"/>
        <v>0</v>
      </c>
    </row>
    <row r="39" spans="2:13" ht="41.4" x14ac:dyDescent="0.3">
      <c r="B39" s="22">
        <v>27</v>
      </c>
      <c r="C39" s="23" t="s">
        <v>864</v>
      </c>
      <c r="D39" s="24" t="s">
        <v>40</v>
      </c>
      <c r="E39" s="25" t="s">
        <v>865</v>
      </c>
      <c r="F39" s="24" t="s">
        <v>99</v>
      </c>
      <c r="G39" s="27">
        <v>1</v>
      </c>
      <c r="H39" s="28"/>
      <c r="I39" s="28"/>
      <c r="J39" s="27">
        <f t="shared" si="4"/>
        <v>0</v>
      </c>
      <c r="K39" s="27">
        <f t="shared" si="5"/>
        <v>0</v>
      </c>
      <c r="L39" s="27">
        <f t="shared" si="6"/>
        <v>0</v>
      </c>
      <c r="M39" s="29">
        <f t="shared" si="7"/>
        <v>0</v>
      </c>
    </row>
    <row r="40" spans="2:13" ht="27.6" x14ac:dyDescent="0.3">
      <c r="B40" s="22">
        <v>28</v>
      </c>
      <c r="C40" s="23" t="s">
        <v>866</v>
      </c>
      <c r="D40" s="24" t="s">
        <v>40</v>
      </c>
      <c r="E40" s="25" t="s">
        <v>867</v>
      </c>
      <c r="F40" s="24" t="s">
        <v>99</v>
      </c>
      <c r="G40" s="27">
        <v>1</v>
      </c>
      <c r="H40" s="28"/>
      <c r="I40" s="28"/>
      <c r="J40" s="27">
        <f t="shared" si="4"/>
        <v>0</v>
      </c>
      <c r="K40" s="27">
        <f t="shared" si="5"/>
        <v>0</v>
      </c>
      <c r="L40" s="27">
        <f t="shared" si="6"/>
        <v>0</v>
      </c>
      <c r="M40" s="29">
        <f t="shared" si="7"/>
        <v>0</v>
      </c>
    </row>
    <row r="41" spans="2:13" ht="41.4" x14ac:dyDescent="0.3">
      <c r="B41" s="22">
        <v>29</v>
      </c>
      <c r="C41" s="23" t="s">
        <v>868</v>
      </c>
      <c r="D41" s="24" t="s">
        <v>40</v>
      </c>
      <c r="E41" s="25" t="s">
        <v>869</v>
      </c>
      <c r="F41" s="24" t="s">
        <v>99</v>
      </c>
      <c r="G41" s="27">
        <v>1</v>
      </c>
      <c r="H41" s="28"/>
      <c r="I41" s="28"/>
      <c r="J41" s="27">
        <f t="shared" si="4"/>
        <v>0</v>
      </c>
      <c r="K41" s="27">
        <f t="shared" si="5"/>
        <v>0</v>
      </c>
      <c r="L41" s="27">
        <f t="shared" si="6"/>
        <v>0</v>
      </c>
      <c r="M41" s="29">
        <f t="shared" si="7"/>
        <v>0</v>
      </c>
    </row>
    <row r="42" spans="2:13" ht="27.6" x14ac:dyDescent="0.3">
      <c r="B42" s="22">
        <v>30</v>
      </c>
      <c r="C42" s="23" t="s">
        <v>870</v>
      </c>
      <c r="D42" s="24" t="s">
        <v>40</v>
      </c>
      <c r="E42" s="25" t="s">
        <v>871</v>
      </c>
      <c r="F42" s="24" t="s">
        <v>108</v>
      </c>
      <c r="G42" s="27">
        <v>47</v>
      </c>
      <c r="H42" s="28"/>
      <c r="I42" s="28"/>
      <c r="J42" s="27">
        <f t="shared" si="4"/>
        <v>0</v>
      </c>
      <c r="K42" s="27">
        <f t="shared" si="5"/>
        <v>0</v>
      </c>
      <c r="L42" s="27">
        <f t="shared" si="6"/>
        <v>0</v>
      </c>
      <c r="M42" s="29">
        <f t="shared" si="7"/>
        <v>0</v>
      </c>
    </row>
    <row r="43" spans="2:13" x14ac:dyDescent="0.3">
      <c r="B43" s="22">
        <v>31</v>
      </c>
      <c r="C43" s="23" t="s">
        <v>872</v>
      </c>
      <c r="D43" s="24" t="s">
        <v>40</v>
      </c>
      <c r="E43" s="25" t="s">
        <v>873</v>
      </c>
      <c r="F43" s="24" t="s">
        <v>108</v>
      </c>
      <c r="G43" s="27">
        <v>195.5</v>
      </c>
      <c r="H43" s="28"/>
      <c r="I43" s="28"/>
      <c r="J43" s="27">
        <f t="shared" si="4"/>
        <v>0</v>
      </c>
      <c r="K43" s="27">
        <f t="shared" si="5"/>
        <v>0</v>
      </c>
      <c r="L43" s="27">
        <f t="shared" si="6"/>
        <v>0</v>
      </c>
      <c r="M43" s="29">
        <f t="shared" si="7"/>
        <v>0</v>
      </c>
    </row>
    <row r="44" spans="2:13" x14ac:dyDescent="0.3">
      <c r="B44" s="17"/>
      <c r="C44" s="18" t="s">
        <v>874</v>
      </c>
      <c r="D44" s="18"/>
      <c r="E44" s="19" t="s">
        <v>875</v>
      </c>
      <c r="F44" s="19"/>
      <c r="G44" s="19"/>
      <c r="H44" s="19"/>
      <c r="I44" s="19"/>
      <c r="J44" s="20">
        <f>SUBTOTAL(9,J45:J46)</f>
        <v>0</v>
      </c>
      <c r="K44" s="20">
        <f>SUBTOTAL(9,K45:K46)</f>
        <v>0</v>
      </c>
      <c r="L44" s="20">
        <f>SUBTOTAL(9,L45:L46)</f>
        <v>0</v>
      </c>
      <c r="M44" s="21">
        <f>SUBTOTAL(9,M45:M46)</f>
        <v>0</v>
      </c>
    </row>
    <row r="45" spans="2:13" ht="15" x14ac:dyDescent="0.3">
      <c r="B45" s="22">
        <v>32</v>
      </c>
      <c r="C45" s="23" t="s">
        <v>876</v>
      </c>
      <c r="D45" s="24" t="s">
        <v>40</v>
      </c>
      <c r="E45" s="25" t="s">
        <v>877</v>
      </c>
      <c r="F45" s="24" t="s">
        <v>58</v>
      </c>
      <c r="G45" s="27">
        <v>49.3</v>
      </c>
      <c r="H45" s="28"/>
      <c r="I45" s="28"/>
      <c r="J45" s="27">
        <f>G45*H45</f>
        <v>0</v>
      </c>
      <c r="K45" s="27">
        <f>G45*I45</f>
        <v>0</v>
      </c>
      <c r="L45" s="27">
        <f>J45+K45</f>
        <v>0</v>
      </c>
      <c r="M45" s="29">
        <f>L45*1.21</f>
        <v>0</v>
      </c>
    </row>
    <row r="46" spans="2:13" ht="15" x14ac:dyDescent="0.3">
      <c r="B46" s="22">
        <v>33</v>
      </c>
      <c r="C46" s="23" t="s">
        <v>878</v>
      </c>
      <c r="D46" s="24" t="s">
        <v>40</v>
      </c>
      <c r="E46" s="25" t="s">
        <v>879</v>
      </c>
      <c r="F46" s="24" t="s">
        <v>66</v>
      </c>
      <c r="G46" s="27">
        <v>74.959999999999994</v>
      </c>
      <c r="H46" s="28"/>
      <c r="I46" s="28"/>
      <c r="J46" s="27">
        <f>G46*H46</f>
        <v>0</v>
      </c>
      <c r="K46" s="27">
        <f>G46*I46</f>
        <v>0</v>
      </c>
      <c r="L46" s="27">
        <f>J46+K46</f>
        <v>0</v>
      </c>
      <c r="M46" s="29">
        <f>L46*1.21</f>
        <v>0</v>
      </c>
    </row>
    <row r="47" spans="2:13" x14ac:dyDescent="0.3">
      <c r="B47" s="42"/>
      <c r="C47" s="18" t="s">
        <v>880</v>
      </c>
      <c r="D47" s="43"/>
      <c r="E47" s="19" t="s">
        <v>881</v>
      </c>
      <c r="F47" s="19"/>
      <c r="G47" s="19"/>
      <c r="H47" s="19"/>
      <c r="I47" s="19"/>
      <c r="J47" s="20">
        <f>SUBTOTAL(9,J48:J50)</f>
        <v>0</v>
      </c>
      <c r="K47" s="20">
        <f>SUBTOTAL(9,K48:K50)</f>
        <v>0</v>
      </c>
      <c r="L47" s="20">
        <f>SUBTOTAL(9,L48:L50)</f>
        <v>0</v>
      </c>
      <c r="M47" s="21">
        <f>SUBTOTAL(9,M48:M50)</f>
        <v>0</v>
      </c>
    </row>
    <row r="48" spans="2:13" ht="27.6" x14ac:dyDescent="0.3">
      <c r="B48" s="22">
        <v>34</v>
      </c>
      <c r="C48" s="23" t="s">
        <v>882</v>
      </c>
      <c r="D48" s="24" t="s">
        <v>40</v>
      </c>
      <c r="E48" s="25" t="s">
        <v>883</v>
      </c>
      <c r="F48" s="24" t="s">
        <v>66</v>
      </c>
      <c r="G48" s="27">
        <v>55</v>
      </c>
      <c r="H48" s="28"/>
      <c r="I48" s="28"/>
      <c r="J48" s="27">
        <f t="shared" ref="J48:J50" si="8">G48*H48</f>
        <v>0</v>
      </c>
      <c r="K48" s="27">
        <f t="shared" ref="K48:K50" si="9">G48*I48</f>
        <v>0</v>
      </c>
      <c r="L48" s="27">
        <f t="shared" ref="L48:L50" si="10">J48+K48</f>
        <v>0</v>
      </c>
      <c r="M48" s="29">
        <f t="shared" ref="M48:M50" si="11">L48*1.21</f>
        <v>0</v>
      </c>
    </row>
    <row r="49" spans="2:13" ht="27.6" x14ac:dyDescent="0.3">
      <c r="B49" s="22">
        <v>35</v>
      </c>
      <c r="C49" s="23" t="s">
        <v>884</v>
      </c>
      <c r="D49" s="24" t="s">
        <v>40</v>
      </c>
      <c r="E49" s="25" t="s">
        <v>885</v>
      </c>
      <c r="F49" s="24" t="s">
        <v>66</v>
      </c>
      <c r="G49" s="27">
        <v>55</v>
      </c>
      <c r="H49" s="28"/>
      <c r="I49" s="28"/>
      <c r="J49" s="27">
        <f t="shared" si="8"/>
        <v>0</v>
      </c>
      <c r="K49" s="27">
        <f t="shared" si="9"/>
        <v>0</v>
      </c>
      <c r="L49" s="27">
        <f t="shared" si="10"/>
        <v>0</v>
      </c>
      <c r="M49" s="29">
        <f t="shared" si="11"/>
        <v>0</v>
      </c>
    </row>
    <row r="50" spans="2:13" ht="27.6" x14ac:dyDescent="0.3">
      <c r="B50" s="22">
        <v>36</v>
      </c>
      <c r="C50" s="23" t="s">
        <v>886</v>
      </c>
      <c r="D50" s="24" t="s">
        <v>40</v>
      </c>
      <c r="E50" s="25" t="s">
        <v>887</v>
      </c>
      <c r="F50" s="24" t="s">
        <v>66</v>
      </c>
      <c r="G50" s="27">
        <v>55</v>
      </c>
      <c r="H50" s="28"/>
      <c r="I50" s="28"/>
      <c r="J50" s="27">
        <f t="shared" si="8"/>
        <v>0</v>
      </c>
      <c r="K50" s="27">
        <f t="shared" si="9"/>
        <v>0</v>
      </c>
      <c r="L50" s="27">
        <f t="shared" si="10"/>
        <v>0</v>
      </c>
      <c r="M50" s="29">
        <f t="shared" si="11"/>
        <v>0</v>
      </c>
    </row>
    <row r="51" spans="2:13" x14ac:dyDescent="0.3">
      <c r="B51" s="42"/>
      <c r="C51" s="18" t="s">
        <v>888</v>
      </c>
      <c r="D51" s="43"/>
      <c r="E51" s="19" t="s">
        <v>78</v>
      </c>
      <c r="F51" s="19"/>
      <c r="G51" s="19"/>
      <c r="H51" s="19"/>
      <c r="I51" s="19"/>
      <c r="J51" s="20">
        <f>SUBTOTAL(9,J52)</f>
        <v>0</v>
      </c>
      <c r="K51" s="20">
        <f>SUBTOTAL(9,K52)</f>
        <v>0</v>
      </c>
      <c r="L51" s="20">
        <f>SUBTOTAL(9,L52)</f>
        <v>0</v>
      </c>
      <c r="M51" s="21">
        <f>SUBTOTAL(9,M52)</f>
        <v>0</v>
      </c>
    </row>
    <row r="52" spans="2:13" ht="27.6" x14ac:dyDescent="0.3">
      <c r="B52" s="22">
        <v>37</v>
      </c>
      <c r="C52" s="23" t="s">
        <v>889</v>
      </c>
      <c r="D52" s="24" t="s">
        <v>40</v>
      </c>
      <c r="E52" s="25" t="s">
        <v>890</v>
      </c>
      <c r="F52" s="24" t="s">
        <v>58</v>
      </c>
      <c r="G52" s="27">
        <v>4.2699999999999996</v>
      </c>
      <c r="H52" s="28"/>
      <c r="I52" s="28"/>
      <c r="J52" s="27">
        <f t="shared" ref="J52" si="12">G52*H52</f>
        <v>0</v>
      </c>
      <c r="K52" s="27">
        <f t="shared" ref="K52" si="13">G52*I52</f>
        <v>0</v>
      </c>
      <c r="L52" s="27">
        <f t="shared" ref="L52" si="14">J52+K52</f>
        <v>0</v>
      </c>
      <c r="M52" s="29">
        <f t="shared" ref="M52" si="15">L52*1.21</f>
        <v>0</v>
      </c>
    </row>
    <row r="53" spans="2:13" x14ac:dyDescent="0.3">
      <c r="B53" s="42"/>
      <c r="C53" s="18" t="s">
        <v>891</v>
      </c>
      <c r="D53" s="43"/>
      <c r="E53" s="19" t="s">
        <v>892</v>
      </c>
      <c r="F53" s="19"/>
      <c r="G53" s="19"/>
      <c r="H53" s="19"/>
      <c r="I53" s="19"/>
      <c r="J53" s="20">
        <f>SUBTOTAL(9,J54:J55)</f>
        <v>0</v>
      </c>
      <c r="K53" s="20">
        <f>SUBTOTAL(9,K54:K55)</f>
        <v>0</v>
      </c>
      <c r="L53" s="20">
        <f>SUBTOTAL(9,L54:L55)</f>
        <v>0</v>
      </c>
      <c r="M53" s="21">
        <f>SUBTOTAL(9,M54:M55)</f>
        <v>0</v>
      </c>
    </row>
    <row r="54" spans="2:13" ht="27.6" x14ac:dyDescent="0.3">
      <c r="B54" s="22">
        <v>38</v>
      </c>
      <c r="C54" s="23" t="s">
        <v>893</v>
      </c>
      <c r="D54" s="24" t="s">
        <v>40</v>
      </c>
      <c r="E54" s="25" t="s">
        <v>894</v>
      </c>
      <c r="F54" s="24" t="s">
        <v>47</v>
      </c>
      <c r="G54" s="27">
        <v>2</v>
      </c>
      <c r="H54" s="28"/>
      <c r="I54" s="28"/>
      <c r="J54" s="27">
        <f t="shared" ref="J54:J55" si="16">G54*H54</f>
        <v>0</v>
      </c>
      <c r="K54" s="27">
        <f t="shared" ref="K54:K55" si="17">G54*I54</f>
        <v>0</v>
      </c>
      <c r="L54" s="27">
        <f t="shared" ref="L54:L55" si="18">J54+K54</f>
        <v>0</v>
      </c>
      <c r="M54" s="29">
        <f t="shared" ref="M54:M55" si="19">L54*1.21</f>
        <v>0</v>
      </c>
    </row>
    <row r="55" spans="2:13" ht="27.6" x14ac:dyDescent="0.3">
      <c r="B55" s="22">
        <v>39</v>
      </c>
      <c r="C55" s="23" t="s">
        <v>895</v>
      </c>
      <c r="D55" s="24" t="s">
        <v>40</v>
      </c>
      <c r="E55" s="25" t="s">
        <v>896</v>
      </c>
      <c r="F55" s="24" t="s">
        <v>47</v>
      </c>
      <c r="G55" s="27">
        <v>1</v>
      </c>
      <c r="H55" s="28"/>
      <c r="I55" s="28"/>
      <c r="J55" s="27">
        <f t="shared" si="16"/>
        <v>0</v>
      </c>
      <c r="K55" s="27">
        <f t="shared" si="17"/>
        <v>0</v>
      </c>
      <c r="L55" s="27">
        <f t="shared" si="18"/>
        <v>0</v>
      </c>
      <c r="M55" s="29">
        <f t="shared" si="19"/>
        <v>0</v>
      </c>
    </row>
    <row r="56" spans="2:13" x14ac:dyDescent="0.3">
      <c r="B56" s="42"/>
      <c r="C56" s="18" t="s">
        <v>897</v>
      </c>
      <c r="D56" s="43"/>
      <c r="E56" s="19" t="s">
        <v>110</v>
      </c>
      <c r="F56" s="19"/>
      <c r="G56" s="19"/>
      <c r="H56" s="19"/>
      <c r="I56" s="19"/>
      <c r="J56" s="20">
        <f>SUBTOTAL(9,J57:J58)</f>
        <v>0</v>
      </c>
      <c r="K56" s="20">
        <f>SUBTOTAL(9,K57:K58)</f>
        <v>0</v>
      </c>
      <c r="L56" s="20">
        <f>SUBTOTAL(9,L57:L58)</f>
        <v>0</v>
      </c>
      <c r="M56" s="21">
        <f>SUBTOTAL(9,M57:M58)</f>
        <v>0</v>
      </c>
    </row>
    <row r="57" spans="2:13" x14ac:dyDescent="0.3">
      <c r="B57" s="22">
        <v>40</v>
      </c>
      <c r="C57" s="23" t="s">
        <v>898</v>
      </c>
      <c r="D57" s="24" t="s">
        <v>40</v>
      </c>
      <c r="E57" s="25" t="s">
        <v>899</v>
      </c>
      <c r="F57" s="24" t="s">
        <v>99</v>
      </c>
      <c r="G57" s="27">
        <v>1</v>
      </c>
      <c r="H57" s="28"/>
      <c r="I57" s="28"/>
      <c r="J57" s="27">
        <f>G57*H57</f>
        <v>0</v>
      </c>
      <c r="K57" s="27">
        <f>G57*I57</f>
        <v>0</v>
      </c>
      <c r="L57" s="27">
        <f>J57+K57</f>
        <v>0</v>
      </c>
      <c r="M57" s="29">
        <f>L57*1.21</f>
        <v>0</v>
      </c>
    </row>
    <row r="58" spans="2:13" x14ac:dyDescent="0.3">
      <c r="B58" s="22">
        <v>41</v>
      </c>
      <c r="C58" s="23" t="s">
        <v>900</v>
      </c>
      <c r="D58" s="24" t="s">
        <v>40</v>
      </c>
      <c r="E58" s="25" t="s">
        <v>901</v>
      </c>
      <c r="F58" s="24" t="s">
        <v>99</v>
      </c>
      <c r="G58" s="27">
        <v>1</v>
      </c>
      <c r="H58" s="28"/>
      <c r="I58" s="28"/>
      <c r="J58" s="27">
        <f>G58*H58</f>
        <v>0</v>
      </c>
      <c r="K58" s="27">
        <f>G58*I58</f>
        <v>0</v>
      </c>
      <c r="L58" s="27">
        <f>J58+K58</f>
        <v>0</v>
      </c>
      <c r="M58" s="29">
        <f>L58*1.21</f>
        <v>0</v>
      </c>
    </row>
    <row r="59" spans="2:13" x14ac:dyDescent="0.3">
      <c r="B59" s="42"/>
      <c r="C59" s="18" t="s">
        <v>902</v>
      </c>
      <c r="D59" s="43"/>
      <c r="E59" s="19" t="s">
        <v>146</v>
      </c>
      <c r="F59" s="19"/>
      <c r="G59" s="19"/>
      <c r="H59" s="19"/>
      <c r="I59" s="19"/>
      <c r="J59" s="20">
        <f>SUBTOTAL(9,J60:J63)</f>
        <v>0</v>
      </c>
      <c r="K59" s="20">
        <f>SUBTOTAL(9,K60:K63)</f>
        <v>0</v>
      </c>
      <c r="L59" s="20">
        <f>SUBTOTAL(9,L60:L63)</f>
        <v>0</v>
      </c>
      <c r="M59" s="21">
        <f>SUBTOTAL(9,M60:M63)</f>
        <v>0</v>
      </c>
    </row>
    <row r="60" spans="2:13" ht="27.6" x14ac:dyDescent="0.3">
      <c r="B60" s="22">
        <v>42</v>
      </c>
      <c r="C60" s="23" t="s">
        <v>903</v>
      </c>
      <c r="D60" s="24" t="s">
        <v>40</v>
      </c>
      <c r="E60" s="25" t="s">
        <v>904</v>
      </c>
      <c r="F60" s="24" t="s">
        <v>61</v>
      </c>
      <c r="G60" s="27">
        <v>5.39</v>
      </c>
      <c r="H60" s="28"/>
      <c r="I60" s="28"/>
      <c r="J60" s="27">
        <f>G60*H60</f>
        <v>0</v>
      </c>
      <c r="K60" s="27">
        <f>G60*I60</f>
        <v>0</v>
      </c>
      <c r="L60" s="27">
        <f>J60+K60</f>
        <v>0</v>
      </c>
      <c r="M60" s="29">
        <f>L60*1.21</f>
        <v>0</v>
      </c>
    </row>
    <row r="61" spans="2:13" ht="27.6" x14ac:dyDescent="0.3">
      <c r="B61" s="22">
        <v>43</v>
      </c>
      <c r="C61" s="23" t="s">
        <v>905</v>
      </c>
      <c r="D61" s="24" t="s">
        <v>40</v>
      </c>
      <c r="E61" s="25" t="s">
        <v>150</v>
      </c>
      <c r="F61" s="24" t="s">
        <v>61</v>
      </c>
      <c r="G61" s="27">
        <v>5.39</v>
      </c>
      <c r="H61" s="28"/>
      <c r="I61" s="28"/>
      <c r="J61" s="27">
        <f>G61*H61</f>
        <v>0</v>
      </c>
      <c r="K61" s="27">
        <f>G61*I61</f>
        <v>0</v>
      </c>
      <c r="L61" s="27">
        <f>J61+K61</f>
        <v>0</v>
      </c>
      <c r="M61" s="29">
        <f>L61*1.21</f>
        <v>0</v>
      </c>
    </row>
    <row r="62" spans="2:13" ht="27.6" x14ac:dyDescent="0.3">
      <c r="B62" s="22">
        <v>44</v>
      </c>
      <c r="C62" s="23" t="s">
        <v>906</v>
      </c>
      <c r="D62" s="24" t="s">
        <v>40</v>
      </c>
      <c r="E62" s="25" t="s">
        <v>152</v>
      </c>
      <c r="F62" s="24" t="s">
        <v>61</v>
      </c>
      <c r="G62" s="27">
        <v>75.459999999999994</v>
      </c>
      <c r="H62" s="28"/>
      <c r="I62" s="28"/>
      <c r="J62" s="27">
        <f>G62*H62</f>
        <v>0</v>
      </c>
      <c r="K62" s="27">
        <f>G62*I62</f>
        <v>0</v>
      </c>
      <c r="L62" s="27">
        <f>J62+K62</f>
        <v>0</v>
      </c>
      <c r="M62" s="29">
        <f>L62*1.21</f>
        <v>0</v>
      </c>
    </row>
    <row r="63" spans="2:13" ht="27.6" x14ac:dyDescent="0.3">
      <c r="B63" s="22">
        <v>45</v>
      </c>
      <c r="C63" s="23" t="s">
        <v>907</v>
      </c>
      <c r="D63" s="24" t="s">
        <v>40</v>
      </c>
      <c r="E63" s="25" t="s">
        <v>908</v>
      </c>
      <c r="F63" s="24" t="s">
        <v>61</v>
      </c>
      <c r="G63" s="27">
        <v>5.39</v>
      </c>
      <c r="H63" s="28"/>
      <c r="I63" s="28"/>
      <c r="J63" s="27">
        <f>G63*H63</f>
        <v>0</v>
      </c>
      <c r="K63" s="27">
        <f>G63*I63</f>
        <v>0</v>
      </c>
      <c r="L63" s="27">
        <f>J63+K63</f>
        <v>0</v>
      </c>
      <c r="M63" s="29">
        <f>L63*1.21</f>
        <v>0</v>
      </c>
    </row>
    <row r="64" spans="2:13" x14ac:dyDescent="0.3">
      <c r="B64" s="42"/>
      <c r="C64" s="18" t="s">
        <v>909</v>
      </c>
      <c r="D64" s="43"/>
      <c r="E64" s="19" t="s">
        <v>164</v>
      </c>
      <c r="F64" s="19"/>
      <c r="G64" s="19"/>
      <c r="H64" s="19"/>
      <c r="I64" s="19"/>
      <c r="J64" s="20">
        <f>SUBTOTAL(9,J65)</f>
        <v>0</v>
      </c>
      <c r="K64" s="20">
        <f>SUBTOTAL(9,K65)</f>
        <v>0</v>
      </c>
      <c r="L64" s="20">
        <f>SUBTOTAL(9,L65)</f>
        <v>0</v>
      </c>
      <c r="M64" s="21">
        <f>SUBTOTAL(9,M65)</f>
        <v>0</v>
      </c>
    </row>
    <row r="65" spans="2:13" x14ac:dyDescent="0.3">
      <c r="B65" s="22">
        <v>46</v>
      </c>
      <c r="C65" s="23" t="s">
        <v>910</v>
      </c>
      <c r="D65" s="24" t="s">
        <v>40</v>
      </c>
      <c r="E65" s="25" t="s">
        <v>911</v>
      </c>
      <c r="F65" s="24" t="s">
        <v>61</v>
      </c>
      <c r="G65" s="27">
        <v>76.866</v>
      </c>
      <c r="H65" s="28"/>
      <c r="I65" s="28"/>
      <c r="J65" s="27">
        <f>G65*H65</f>
        <v>0</v>
      </c>
      <c r="K65" s="27">
        <f>G65*I65</f>
        <v>0</v>
      </c>
      <c r="L65" s="27">
        <f>J65+K65</f>
        <v>0</v>
      </c>
      <c r="M65" s="29">
        <f>L65*1.21</f>
        <v>0</v>
      </c>
    </row>
    <row r="66" spans="2:13" x14ac:dyDescent="0.3">
      <c r="B66" s="42"/>
      <c r="C66" s="18" t="s">
        <v>912</v>
      </c>
      <c r="D66" s="43"/>
      <c r="E66" s="19" t="s">
        <v>261</v>
      </c>
      <c r="F66" s="19"/>
      <c r="G66" s="19"/>
      <c r="H66" s="19"/>
      <c r="I66" s="19"/>
      <c r="J66" s="20">
        <f>SUBTOTAL(9,J67:J68)</f>
        <v>0</v>
      </c>
      <c r="K66" s="20">
        <f>SUBTOTAL(9,K67:K68)</f>
        <v>0</v>
      </c>
      <c r="L66" s="20">
        <f>SUBTOTAL(9,L67:L68)</f>
        <v>0</v>
      </c>
      <c r="M66" s="21">
        <f>SUBTOTAL(9,M67:M68)</f>
        <v>0</v>
      </c>
    </row>
    <row r="67" spans="2:13" x14ac:dyDescent="0.3">
      <c r="B67" s="22">
        <v>47</v>
      </c>
      <c r="C67" s="23" t="s">
        <v>913</v>
      </c>
      <c r="D67" s="24" t="s">
        <v>40</v>
      </c>
      <c r="E67" s="25" t="s">
        <v>914</v>
      </c>
      <c r="F67" s="24" t="s">
        <v>108</v>
      </c>
      <c r="G67" s="27">
        <v>35</v>
      </c>
      <c r="H67" s="28"/>
      <c r="I67" s="28"/>
      <c r="J67" s="27">
        <f>G67*H67</f>
        <v>0</v>
      </c>
      <c r="K67" s="27">
        <f>G67*I67</f>
        <v>0</v>
      </c>
      <c r="L67" s="27">
        <f>J67+K67</f>
        <v>0</v>
      </c>
      <c r="M67" s="29">
        <f>L67*1.21</f>
        <v>0</v>
      </c>
    </row>
    <row r="68" spans="2:13" ht="15" thickBot="1" x14ac:dyDescent="0.35">
      <c r="B68" s="31">
        <v>48</v>
      </c>
      <c r="C68" s="12" t="s">
        <v>915</v>
      </c>
      <c r="D68" s="32" t="s">
        <v>40</v>
      </c>
      <c r="E68" s="33" t="s">
        <v>916</v>
      </c>
      <c r="F68" s="32" t="s">
        <v>61</v>
      </c>
      <c r="G68" s="35">
        <v>0.05</v>
      </c>
      <c r="H68" s="36"/>
      <c r="I68" s="36"/>
      <c r="J68" s="35">
        <f>G68*H68</f>
        <v>0</v>
      </c>
      <c r="K68" s="35">
        <f>G68*I68</f>
        <v>0</v>
      </c>
      <c r="L68" s="35">
        <f>J68+K68</f>
        <v>0</v>
      </c>
      <c r="M68" s="37">
        <f>L68*1.21</f>
        <v>0</v>
      </c>
    </row>
    <row r="69" spans="2:13" ht="15.6" thickTop="1" thickBot="1" x14ac:dyDescent="0.35">
      <c r="B69" s="11"/>
      <c r="C69" s="38"/>
      <c r="D69" s="38"/>
      <c r="E69" s="38" t="s">
        <v>42</v>
      </c>
      <c r="F69" s="38"/>
      <c r="G69" s="38"/>
      <c r="H69" s="38"/>
      <c r="I69" s="38"/>
      <c r="J69" s="39">
        <f>SUBTOTAL(9,J9:J68)</f>
        <v>0</v>
      </c>
      <c r="K69" s="39">
        <f>SUBTOTAL(9,K9:K68)</f>
        <v>0</v>
      </c>
      <c r="L69" s="39">
        <f>SUBTOTAL(9,L9:L68)</f>
        <v>0</v>
      </c>
      <c r="M69" s="40">
        <f>SUBTOTAL(9,M9:M68)</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D4CDA-0019-4834-8EB2-BAC6E13BFA9D}">
  <dimension ref="B1:Q49"/>
  <sheetViews>
    <sheetView topLeftCell="A11"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736</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737</v>
      </c>
      <c r="D9" s="18"/>
      <c r="E9" s="19" t="s">
        <v>39</v>
      </c>
      <c r="F9" s="19"/>
      <c r="G9" s="19"/>
      <c r="H9" s="19"/>
      <c r="I9" s="19"/>
      <c r="J9" s="20">
        <f>SUBTOTAL(9,J10:J12)</f>
        <v>0</v>
      </c>
      <c r="K9" s="20">
        <f>SUBTOTAL(9,K10:K12)</f>
        <v>0</v>
      </c>
      <c r="L9" s="20">
        <f>SUBTOTAL(9,L10:L12)</f>
        <v>0</v>
      </c>
      <c r="M9" s="21">
        <f>SUBTOTAL(9,M10:M12)</f>
        <v>0</v>
      </c>
      <c r="N9" s="16"/>
      <c r="O9" s="16"/>
      <c r="P9" s="16"/>
      <c r="Q9" s="16"/>
    </row>
    <row r="10" spans="2:17" x14ac:dyDescent="0.3">
      <c r="B10" s="22">
        <v>1</v>
      </c>
      <c r="C10" s="23" t="s">
        <v>738</v>
      </c>
      <c r="D10" s="24" t="s">
        <v>40</v>
      </c>
      <c r="E10" s="25" t="s">
        <v>46</v>
      </c>
      <c r="F10" s="24" t="s">
        <v>47</v>
      </c>
      <c r="G10" s="27">
        <v>1</v>
      </c>
      <c r="H10" s="41"/>
      <c r="I10" s="28"/>
      <c r="J10" s="27">
        <f>G10*H10</f>
        <v>0</v>
      </c>
      <c r="K10" s="27">
        <f>G10*I10</f>
        <v>0</v>
      </c>
      <c r="L10" s="27">
        <f>J10+K10</f>
        <v>0</v>
      </c>
      <c r="M10" s="29">
        <f>L10*1.21</f>
        <v>0</v>
      </c>
    </row>
    <row r="11" spans="2:17" x14ac:dyDescent="0.3">
      <c r="B11" s="22">
        <v>2</v>
      </c>
      <c r="C11" s="23" t="s">
        <v>739</v>
      </c>
      <c r="D11" s="24" t="s">
        <v>40</v>
      </c>
      <c r="E11" s="25" t="s">
        <v>49</v>
      </c>
      <c r="F11" s="24" t="s">
        <v>47</v>
      </c>
      <c r="G11" s="27">
        <v>1</v>
      </c>
      <c r="H11" s="28"/>
      <c r="I11" s="28"/>
      <c r="J11" s="27">
        <f>G11*H11</f>
        <v>0</v>
      </c>
      <c r="K11" s="27">
        <f>G11*I11</f>
        <v>0</v>
      </c>
      <c r="L11" s="27">
        <f>J11+K11</f>
        <v>0</v>
      </c>
      <c r="M11" s="29">
        <f>L11*1.21</f>
        <v>0</v>
      </c>
    </row>
    <row r="12" spans="2:17" x14ac:dyDescent="0.3">
      <c r="B12" s="22">
        <v>3</v>
      </c>
      <c r="C12" s="23" t="s">
        <v>740</v>
      </c>
      <c r="D12" s="24" t="s">
        <v>40</v>
      </c>
      <c r="E12" s="25" t="s">
        <v>741</v>
      </c>
      <c r="F12" s="26" t="s">
        <v>707</v>
      </c>
      <c r="G12" s="27">
        <v>1</v>
      </c>
      <c r="H12" s="28"/>
      <c r="I12" s="28"/>
      <c r="J12" s="27">
        <f>G12*H12</f>
        <v>0</v>
      </c>
      <c r="K12" s="27">
        <f>G12*I12</f>
        <v>0</v>
      </c>
      <c r="L12" s="27">
        <f>J12+K12</f>
        <v>0</v>
      </c>
      <c r="M12" s="29">
        <f>L12*1.21</f>
        <v>0</v>
      </c>
    </row>
    <row r="13" spans="2:17" x14ac:dyDescent="0.3">
      <c r="B13" s="17"/>
      <c r="C13" s="18" t="s">
        <v>742</v>
      </c>
      <c r="D13" s="18"/>
      <c r="E13" s="19" t="s">
        <v>743</v>
      </c>
      <c r="F13" s="19"/>
      <c r="G13" s="19"/>
      <c r="H13" s="19"/>
      <c r="I13" s="19"/>
      <c r="J13" s="20">
        <f>SUBTOTAL(9,J14:J17)</f>
        <v>0</v>
      </c>
      <c r="K13" s="20">
        <f>SUBTOTAL(9,K14:K17)</f>
        <v>0</v>
      </c>
      <c r="L13" s="20">
        <f>SUBTOTAL(9,L14:L17)</f>
        <v>0</v>
      </c>
      <c r="M13" s="21">
        <f>SUBTOTAL(9,M14:M17)</f>
        <v>0</v>
      </c>
    </row>
    <row r="14" spans="2:17" x14ac:dyDescent="0.3">
      <c r="B14" s="22">
        <v>4</v>
      </c>
      <c r="C14" s="23" t="s">
        <v>744</v>
      </c>
      <c r="D14" s="24" t="s">
        <v>40</v>
      </c>
      <c r="E14" s="25" t="s">
        <v>745</v>
      </c>
      <c r="F14" s="24" t="s">
        <v>108</v>
      </c>
      <c r="G14" s="27">
        <v>88</v>
      </c>
      <c r="H14" s="28"/>
      <c r="I14" s="28"/>
      <c r="J14" s="27">
        <f>G14*H14</f>
        <v>0</v>
      </c>
      <c r="K14" s="27">
        <f>G14*I14</f>
        <v>0</v>
      </c>
      <c r="L14" s="27">
        <f>J14+K14</f>
        <v>0</v>
      </c>
      <c r="M14" s="29">
        <f>L14*1.21</f>
        <v>0</v>
      </c>
    </row>
    <row r="15" spans="2:17" ht="27.6" x14ac:dyDescent="0.3">
      <c r="B15" s="22">
        <v>5</v>
      </c>
      <c r="C15" s="23" t="s">
        <v>746</v>
      </c>
      <c r="D15" s="24" t="s">
        <v>40</v>
      </c>
      <c r="E15" s="25" t="s">
        <v>747</v>
      </c>
      <c r="F15" s="24" t="s">
        <v>61</v>
      </c>
      <c r="G15" s="27">
        <v>0.2</v>
      </c>
      <c r="H15" s="28"/>
      <c r="I15" s="28"/>
      <c r="J15" s="27">
        <f>G15*H15</f>
        <v>0</v>
      </c>
      <c r="K15" s="27">
        <f>G15*I15</f>
        <v>0</v>
      </c>
      <c r="L15" s="27">
        <f>J15+K15</f>
        <v>0</v>
      </c>
      <c r="M15" s="29">
        <f>L15*1.21</f>
        <v>0</v>
      </c>
    </row>
    <row r="16" spans="2:17" x14ac:dyDescent="0.3">
      <c r="B16" s="22">
        <v>6</v>
      </c>
      <c r="C16" s="23" t="s">
        <v>748</v>
      </c>
      <c r="D16" s="24" t="s">
        <v>40</v>
      </c>
      <c r="E16" s="25" t="s">
        <v>749</v>
      </c>
      <c r="F16" s="24" t="s">
        <v>187</v>
      </c>
      <c r="G16" s="27">
        <v>83</v>
      </c>
      <c r="H16" s="28"/>
      <c r="I16" s="28"/>
      <c r="J16" s="27">
        <f>G16*H16</f>
        <v>0</v>
      </c>
      <c r="K16" s="27">
        <f>G16*I16</f>
        <v>0</v>
      </c>
      <c r="L16" s="27">
        <f>J16+K16</f>
        <v>0</v>
      </c>
      <c r="M16" s="29">
        <f>L16*1.21</f>
        <v>0</v>
      </c>
    </row>
    <row r="17" spans="2:13" ht="27.6" x14ac:dyDescent="0.3">
      <c r="B17" s="22">
        <v>7</v>
      </c>
      <c r="C17" s="23" t="s">
        <v>750</v>
      </c>
      <c r="D17" s="24" t="s">
        <v>40</v>
      </c>
      <c r="E17" s="25" t="s">
        <v>751</v>
      </c>
      <c r="F17" s="24" t="s">
        <v>61</v>
      </c>
      <c r="G17" s="27">
        <v>1.82</v>
      </c>
      <c r="H17" s="28"/>
      <c r="I17" s="28"/>
      <c r="J17" s="27">
        <f>G17*H17</f>
        <v>0</v>
      </c>
      <c r="K17" s="27">
        <f>G17*I17</f>
        <v>0</v>
      </c>
      <c r="L17" s="27">
        <f>J17+K17</f>
        <v>0</v>
      </c>
      <c r="M17" s="29">
        <f>L17*1.21</f>
        <v>0</v>
      </c>
    </row>
    <row r="18" spans="2:13" x14ac:dyDescent="0.3">
      <c r="B18" s="17"/>
      <c r="C18" s="18" t="s">
        <v>752</v>
      </c>
      <c r="D18" s="18"/>
      <c r="E18" s="19" t="s">
        <v>753</v>
      </c>
      <c r="F18" s="19"/>
      <c r="G18" s="19"/>
      <c r="H18" s="19"/>
      <c r="I18" s="19"/>
      <c r="J18" s="20">
        <f>SUBTOTAL(9,J19:J20)</f>
        <v>0</v>
      </c>
      <c r="K18" s="20">
        <f>SUBTOTAL(9,K19:K20)</f>
        <v>0</v>
      </c>
      <c r="L18" s="20">
        <f>SUBTOTAL(9,L19:L20)</f>
        <v>0</v>
      </c>
      <c r="M18" s="21">
        <f>SUBTOTAL(9,M19:M20)</f>
        <v>0</v>
      </c>
    </row>
    <row r="19" spans="2:13" ht="27.6" x14ac:dyDescent="0.3">
      <c r="B19" s="22">
        <v>8</v>
      </c>
      <c r="C19" s="23" t="s">
        <v>754</v>
      </c>
      <c r="D19" s="24" t="s">
        <v>40</v>
      </c>
      <c r="E19" s="25" t="s">
        <v>755</v>
      </c>
      <c r="F19" s="24" t="s">
        <v>108</v>
      </c>
      <c r="G19" s="27">
        <v>80</v>
      </c>
      <c r="H19" s="28"/>
      <c r="I19" s="28"/>
      <c r="J19" s="27">
        <f>G19*H19</f>
        <v>0</v>
      </c>
      <c r="K19" s="27">
        <f>G19*I19</f>
        <v>0</v>
      </c>
      <c r="L19" s="27">
        <f>J19+K19</f>
        <v>0</v>
      </c>
      <c r="M19" s="29">
        <f>L19*1.21</f>
        <v>0</v>
      </c>
    </row>
    <row r="20" spans="2:13" x14ac:dyDescent="0.3">
      <c r="B20" s="22">
        <v>9</v>
      </c>
      <c r="C20" s="23" t="s">
        <v>756</v>
      </c>
      <c r="D20" s="24" t="s">
        <v>40</v>
      </c>
      <c r="E20" s="25" t="s">
        <v>757</v>
      </c>
      <c r="F20" s="24" t="s">
        <v>61</v>
      </c>
      <c r="G20" s="27">
        <v>0.2</v>
      </c>
      <c r="H20" s="28"/>
      <c r="I20" s="28"/>
      <c r="J20" s="27">
        <f>G20*H20</f>
        <v>0</v>
      </c>
      <c r="K20" s="27">
        <f>G20*I20</f>
        <v>0</v>
      </c>
      <c r="L20" s="27">
        <f>J20+K20</f>
        <v>0</v>
      </c>
      <c r="M20" s="29">
        <f>L20*1.21</f>
        <v>0</v>
      </c>
    </row>
    <row r="21" spans="2:13" x14ac:dyDescent="0.3">
      <c r="B21" s="42"/>
      <c r="C21" s="18" t="s">
        <v>758</v>
      </c>
      <c r="D21" s="43"/>
      <c r="E21" s="19" t="s">
        <v>759</v>
      </c>
      <c r="F21" s="19"/>
      <c r="G21" s="19"/>
      <c r="H21" s="19"/>
      <c r="I21" s="19"/>
      <c r="J21" s="20">
        <f>SUBTOTAL(9,J22:J27)</f>
        <v>0</v>
      </c>
      <c r="K21" s="20">
        <f>SUBTOTAL(9,K22:K27)</f>
        <v>0</v>
      </c>
      <c r="L21" s="20">
        <f t="shared" ref="L21:M21" si="0">SUBTOTAL(9,L22:L27)</f>
        <v>0</v>
      </c>
      <c r="M21" s="21">
        <f t="shared" si="0"/>
        <v>0</v>
      </c>
    </row>
    <row r="22" spans="2:13" ht="27.6" x14ac:dyDescent="0.3">
      <c r="B22" s="22">
        <v>10</v>
      </c>
      <c r="C22" s="23" t="s">
        <v>760</v>
      </c>
      <c r="D22" s="24" t="s">
        <v>40</v>
      </c>
      <c r="E22" s="25" t="s">
        <v>761</v>
      </c>
      <c r="F22" s="24" t="s">
        <v>47</v>
      </c>
      <c r="G22" s="27">
        <v>20</v>
      </c>
      <c r="H22" s="28"/>
      <c r="I22" s="28"/>
      <c r="J22" s="27">
        <f t="shared" ref="J22:J27" si="1">G22*H22</f>
        <v>0</v>
      </c>
      <c r="K22" s="27">
        <f t="shared" ref="K22:K27" si="2">G22*I22</f>
        <v>0</v>
      </c>
      <c r="L22" s="27">
        <f t="shared" ref="L22:L27" si="3">J22+K22</f>
        <v>0</v>
      </c>
      <c r="M22" s="29">
        <f t="shared" ref="M22:M27" si="4">L22*1.21</f>
        <v>0</v>
      </c>
    </row>
    <row r="23" spans="2:13" x14ac:dyDescent="0.3">
      <c r="B23" s="22">
        <v>11</v>
      </c>
      <c r="C23" s="23" t="s">
        <v>762</v>
      </c>
      <c r="D23" s="24" t="s">
        <v>40</v>
      </c>
      <c r="E23" s="25" t="s">
        <v>763</v>
      </c>
      <c r="F23" s="24" t="s">
        <v>47</v>
      </c>
      <c r="G23" s="27">
        <v>20</v>
      </c>
      <c r="H23" s="28"/>
      <c r="I23" s="28"/>
      <c r="J23" s="27">
        <f t="shared" si="1"/>
        <v>0</v>
      </c>
      <c r="K23" s="27">
        <f t="shared" si="2"/>
        <v>0</v>
      </c>
      <c r="L23" s="27">
        <f t="shared" si="3"/>
        <v>0</v>
      </c>
      <c r="M23" s="29">
        <f t="shared" si="4"/>
        <v>0</v>
      </c>
    </row>
    <row r="24" spans="2:13" x14ac:dyDescent="0.3">
      <c r="B24" s="22">
        <v>12</v>
      </c>
      <c r="C24" s="23" t="s">
        <v>764</v>
      </c>
      <c r="D24" s="24" t="s">
        <v>40</v>
      </c>
      <c r="E24" s="25" t="s">
        <v>765</v>
      </c>
      <c r="F24" s="24" t="s">
        <v>47</v>
      </c>
      <c r="G24" s="27">
        <v>18</v>
      </c>
      <c r="H24" s="28"/>
      <c r="I24" s="28"/>
      <c r="J24" s="27">
        <f t="shared" si="1"/>
        <v>0</v>
      </c>
      <c r="K24" s="27">
        <f t="shared" si="2"/>
        <v>0</v>
      </c>
      <c r="L24" s="27">
        <f t="shared" si="3"/>
        <v>0</v>
      </c>
      <c r="M24" s="29">
        <f t="shared" si="4"/>
        <v>0</v>
      </c>
    </row>
    <row r="25" spans="2:13" ht="27.6" x14ac:dyDescent="0.3">
      <c r="B25" s="22">
        <v>13</v>
      </c>
      <c r="C25" s="23" t="s">
        <v>766</v>
      </c>
      <c r="D25" s="24" t="s">
        <v>40</v>
      </c>
      <c r="E25" s="25" t="s">
        <v>767</v>
      </c>
      <c r="F25" s="24" t="s">
        <v>47</v>
      </c>
      <c r="G25" s="27">
        <v>2</v>
      </c>
      <c r="H25" s="28"/>
      <c r="I25" s="28"/>
      <c r="J25" s="27">
        <f t="shared" si="1"/>
        <v>0</v>
      </c>
      <c r="K25" s="27">
        <f t="shared" si="2"/>
        <v>0</v>
      </c>
      <c r="L25" s="27">
        <f t="shared" si="3"/>
        <v>0</v>
      </c>
      <c r="M25" s="29">
        <f t="shared" si="4"/>
        <v>0</v>
      </c>
    </row>
    <row r="26" spans="2:13" x14ac:dyDescent="0.3">
      <c r="B26" s="22">
        <v>14</v>
      </c>
      <c r="C26" s="23" t="s">
        <v>768</v>
      </c>
      <c r="D26" s="24" t="s">
        <v>40</v>
      </c>
      <c r="E26" s="25" t="s">
        <v>769</v>
      </c>
      <c r="F26" s="24" t="s">
        <v>47</v>
      </c>
      <c r="G26" s="27">
        <v>18</v>
      </c>
      <c r="H26" s="28"/>
      <c r="I26" s="28"/>
      <c r="J26" s="27">
        <f t="shared" si="1"/>
        <v>0</v>
      </c>
      <c r="K26" s="27">
        <f t="shared" si="2"/>
        <v>0</v>
      </c>
      <c r="L26" s="27">
        <f t="shared" si="3"/>
        <v>0</v>
      </c>
      <c r="M26" s="29">
        <f t="shared" si="4"/>
        <v>0</v>
      </c>
    </row>
    <row r="27" spans="2:13" x14ac:dyDescent="0.3">
      <c r="B27" s="22">
        <v>15</v>
      </c>
      <c r="C27" s="23" t="s">
        <v>770</v>
      </c>
      <c r="D27" s="24" t="s">
        <v>40</v>
      </c>
      <c r="E27" s="25" t="s">
        <v>771</v>
      </c>
      <c r="F27" s="24" t="s">
        <v>61</v>
      </c>
      <c r="G27" s="27">
        <v>0.1</v>
      </c>
      <c r="H27" s="28"/>
      <c r="I27" s="28"/>
      <c r="J27" s="27">
        <f t="shared" si="1"/>
        <v>0</v>
      </c>
      <c r="K27" s="27">
        <f t="shared" si="2"/>
        <v>0</v>
      </c>
      <c r="L27" s="27">
        <f t="shared" si="3"/>
        <v>0</v>
      </c>
      <c r="M27" s="29">
        <f t="shared" si="4"/>
        <v>0</v>
      </c>
    </row>
    <row r="28" spans="2:13" x14ac:dyDescent="0.3">
      <c r="B28" s="42"/>
      <c r="C28" s="18" t="s">
        <v>772</v>
      </c>
      <c r="D28" s="43"/>
      <c r="E28" s="19" t="s">
        <v>773</v>
      </c>
      <c r="F28" s="19"/>
      <c r="G28" s="19"/>
      <c r="H28" s="19"/>
      <c r="I28" s="19"/>
      <c r="J28" s="20">
        <f>SUBTOTAL(9,J29:J36)</f>
        <v>0</v>
      </c>
      <c r="K28" s="20">
        <f t="shared" ref="K28:M28" si="5">SUBTOTAL(9,K29:K36)</f>
        <v>0</v>
      </c>
      <c r="L28" s="20">
        <f t="shared" si="5"/>
        <v>0</v>
      </c>
      <c r="M28" s="21">
        <f t="shared" si="5"/>
        <v>0</v>
      </c>
    </row>
    <row r="29" spans="2:13" ht="41.4" x14ac:dyDescent="0.3">
      <c r="B29" s="22">
        <v>16</v>
      </c>
      <c r="C29" s="23" t="s">
        <v>774</v>
      </c>
      <c r="D29" s="24" t="s">
        <v>40</v>
      </c>
      <c r="E29" s="25" t="s">
        <v>775</v>
      </c>
      <c r="F29" s="24" t="s">
        <v>47</v>
      </c>
      <c r="G29" s="27">
        <v>1</v>
      </c>
      <c r="H29" s="28"/>
      <c r="I29" s="28"/>
      <c r="J29" s="27">
        <f t="shared" ref="J29:J36" si="6">G29*H29</f>
        <v>0</v>
      </c>
      <c r="K29" s="27">
        <f t="shared" ref="K29:K36" si="7">G29*I29</f>
        <v>0</v>
      </c>
      <c r="L29" s="27">
        <f t="shared" ref="L29:L36" si="8">J29+K29</f>
        <v>0</v>
      </c>
      <c r="M29" s="29">
        <f t="shared" ref="M29:M36" si="9">L29*1.21</f>
        <v>0</v>
      </c>
    </row>
    <row r="30" spans="2:13" ht="27.6" x14ac:dyDescent="0.3">
      <c r="B30" s="22">
        <v>17</v>
      </c>
      <c r="C30" s="23" t="s">
        <v>776</v>
      </c>
      <c r="D30" s="24" t="s">
        <v>40</v>
      </c>
      <c r="E30" s="25" t="s">
        <v>777</v>
      </c>
      <c r="F30" s="24" t="s">
        <v>47</v>
      </c>
      <c r="G30" s="27">
        <v>2</v>
      </c>
      <c r="H30" s="28"/>
      <c r="I30" s="28"/>
      <c r="J30" s="27">
        <f t="shared" si="6"/>
        <v>0</v>
      </c>
      <c r="K30" s="27">
        <f t="shared" si="7"/>
        <v>0</v>
      </c>
      <c r="L30" s="27">
        <f t="shared" si="8"/>
        <v>0</v>
      </c>
      <c r="M30" s="29">
        <f t="shared" si="9"/>
        <v>0</v>
      </c>
    </row>
    <row r="31" spans="2:13" ht="27.6" x14ac:dyDescent="0.3">
      <c r="B31" s="22">
        <v>18</v>
      </c>
      <c r="C31" s="23" t="s">
        <v>778</v>
      </c>
      <c r="D31" s="24" t="s">
        <v>40</v>
      </c>
      <c r="E31" s="25" t="s">
        <v>779</v>
      </c>
      <c r="F31" s="24" t="s">
        <v>47</v>
      </c>
      <c r="G31" s="27">
        <v>2</v>
      </c>
      <c r="H31" s="28"/>
      <c r="I31" s="28"/>
      <c r="J31" s="27">
        <f t="shared" si="6"/>
        <v>0</v>
      </c>
      <c r="K31" s="27">
        <f t="shared" si="7"/>
        <v>0</v>
      </c>
      <c r="L31" s="27">
        <f t="shared" si="8"/>
        <v>0</v>
      </c>
      <c r="M31" s="29">
        <f t="shared" si="9"/>
        <v>0</v>
      </c>
    </row>
    <row r="32" spans="2:13" ht="27.6" x14ac:dyDescent="0.3">
      <c r="B32" s="22">
        <v>19</v>
      </c>
      <c r="C32" s="23" t="s">
        <v>780</v>
      </c>
      <c r="D32" s="24" t="s">
        <v>40</v>
      </c>
      <c r="E32" s="25" t="s">
        <v>781</v>
      </c>
      <c r="F32" s="24" t="s">
        <v>47</v>
      </c>
      <c r="G32" s="27">
        <v>13</v>
      </c>
      <c r="H32" s="28"/>
      <c r="I32" s="28"/>
      <c r="J32" s="27">
        <f t="shared" si="6"/>
        <v>0</v>
      </c>
      <c r="K32" s="27">
        <f t="shared" si="7"/>
        <v>0</v>
      </c>
      <c r="L32" s="27">
        <f t="shared" si="8"/>
        <v>0</v>
      </c>
      <c r="M32" s="29">
        <f t="shared" si="9"/>
        <v>0</v>
      </c>
    </row>
    <row r="33" spans="2:13" ht="27.6" x14ac:dyDescent="0.3">
      <c r="B33" s="22">
        <v>20</v>
      </c>
      <c r="C33" s="23" t="s">
        <v>782</v>
      </c>
      <c r="D33" s="24" t="s">
        <v>40</v>
      </c>
      <c r="E33" s="25" t="s">
        <v>783</v>
      </c>
      <c r="F33" s="24" t="s">
        <v>47</v>
      </c>
      <c r="G33" s="27">
        <v>2</v>
      </c>
      <c r="H33" s="28"/>
      <c r="I33" s="28"/>
      <c r="J33" s="27">
        <f t="shared" si="6"/>
        <v>0</v>
      </c>
      <c r="K33" s="27">
        <f t="shared" si="7"/>
        <v>0</v>
      </c>
      <c r="L33" s="27">
        <f t="shared" si="8"/>
        <v>0</v>
      </c>
      <c r="M33" s="29">
        <f t="shared" si="9"/>
        <v>0</v>
      </c>
    </row>
    <row r="34" spans="2:13" x14ac:dyDescent="0.3">
      <c r="B34" s="22">
        <v>21</v>
      </c>
      <c r="C34" s="23" t="s">
        <v>784</v>
      </c>
      <c r="D34" s="24" t="s">
        <v>40</v>
      </c>
      <c r="E34" s="25" t="s">
        <v>785</v>
      </c>
      <c r="F34" s="24" t="s">
        <v>47</v>
      </c>
      <c r="G34" s="27">
        <v>5</v>
      </c>
      <c r="H34" s="28"/>
      <c r="I34" s="28"/>
      <c r="J34" s="27">
        <f t="shared" si="6"/>
        <v>0</v>
      </c>
      <c r="K34" s="27">
        <f t="shared" si="7"/>
        <v>0</v>
      </c>
      <c r="L34" s="27">
        <f t="shared" si="8"/>
        <v>0</v>
      </c>
      <c r="M34" s="29">
        <f t="shared" si="9"/>
        <v>0</v>
      </c>
    </row>
    <row r="35" spans="2:13" x14ac:dyDescent="0.3">
      <c r="B35" s="22">
        <v>22</v>
      </c>
      <c r="C35" s="23" t="s">
        <v>786</v>
      </c>
      <c r="D35" s="24" t="s">
        <v>40</v>
      </c>
      <c r="E35" s="25" t="s">
        <v>787</v>
      </c>
      <c r="F35" s="24" t="s">
        <v>47</v>
      </c>
      <c r="G35" s="27">
        <v>15</v>
      </c>
      <c r="H35" s="28"/>
      <c r="I35" s="28"/>
      <c r="J35" s="27">
        <f t="shared" si="6"/>
        <v>0</v>
      </c>
      <c r="K35" s="27">
        <f t="shared" si="7"/>
        <v>0</v>
      </c>
      <c r="L35" s="27">
        <f t="shared" si="8"/>
        <v>0</v>
      </c>
      <c r="M35" s="29">
        <f t="shared" si="9"/>
        <v>0</v>
      </c>
    </row>
    <row r="36" spans="2:13" x14ac:dyDescent="0.3">
      <c r="B36" s="22">
        <v>23</v>
      </c>
      <c r="C36" s="23" t="s">
        <v>788</v>
      </c>
      <c r="D36" s="24" t="s">
        <v>40</v>
      </c>
      <c r="E36" s="25" t="s">
        <v>789</v>
      </c>
      <c r="F36" s="24" t="s">
        <v>61</v>
      </c>
      <c r="G36" s="27">
        <v>0.6</v>
      </c>
      <c r="H36" s="28"/>
      <c r="I36" s="28"/>
      <c r="J36" s="27">
        <f t="shared" si="6"/>
        <v>0</v>
      </c>
      <c r="K36" s="27">
        <f t="shared" si="7"/>
        <v>0</v>
      </c>
      <c r="L36" s="27">
        <f t="shared" si="8"/>
        <v>0</v>
      </c>
      <c r="M36" s="29">
        <f t="shared" si="9"/>
        <v>0</v>
      </c>
    </row>
    <row r="37" spans="2:13" x14ac:dyDescent="0.3">
      <c r="B37" s="42"/>
      <c r="C37" s="18" t="s">
        <v>790</v>
      </c>
      <c r="D37" s="43"/>
      <c r="E37" s="19" t="s">
        <v>791</v>
      </c>
      <c r="F37" s="19"/>
      <c r="G37" s="19"/>
      <c r="H37" s="19"/>
      <c r="I37" s="19"/>
      <c r="J37" s="20">
        <f>SUBTOTAL(9,J38:J40)</f>
        <v>0</v>
      </c>
      <c r="K37" s="20">
        <f t="shared" ref="K37:M37" si="10">SUBTOTAL(9,K38:K40)</f>
        <v>0</v>
      </c>
      <c r="L37" s="20">
        <f t="shared" si="10"/>
        <v>0</v>
      </c>
      <c r="M37" s="21">
        <f t="shared" si="10"/>
        <v>0</v>
      </c>
    </row>
    <row r="38" spans="2:13" ht="27.6" x14ac:dyDescent="0.3">
      <c r="B38" s="22">
        <v>24</v>
      </c>
      <c r="C38" s="23" t="s">
        <v>792</v>
      </c>
      <c r="D38" s="24" t="s">
        <v>40</v>
      </c>
      <c r="E38" s="25" t="s">
        <v>793</v>
      </c>
      <c r="F38" s="24" t="s">
        <v>108</v>
      </c>
      <c r="G38" s="27">
        <v>64</v>
      </c>
      <c r="H38" s="28"/>
      <c r="I38" s="28"/>
      <c r="J38" s="27">
        <f>G38*H38</f>
        <v>0</v>
      </c>
      <c r="K38" s="27">
        <f>G38*I38</f>
        <v>0</v>
      </c>
      <c r="L38" s="27">
        <f>J38+K38</f>
        <v>0</v>
      </c>
      <c r="M38" s="29">
        <f>L38*1.21</f>
        <v>0</v>
      </c>
    </row>
    <row r="39" spans="2:13" x14ac:dyDescent="0.3">
      <c r="B39" s="22">
        <v>25</v>
      </c>
      <c r="C39" s="23" t="s">
        <v>794</v>
      </c>
      <c r="D39" s="24" t="s">
        <v>40</v>
      </c>
      <c r="E39" s="25" t="s">
        <v>795</v>
      </c>
      <c r="F39" s="24" t="s">
        <v>108</v>
      </c>
      <c r="G39" s="27">
        <v>64</v>
      </c>
      <c r="H39" s="28"/>
      <c r="I39" s="28"/>
      <c r="J39" s="27">
        <f>G39*H39</f>
        <v>0</v>
      </c>
      <c r="K39" s="27">
        <f>G39*I39</f>
        <v>0</v>
      </c>
      <c r="L39" s="27">
        <f>J39+K39</f>
        <v>0</v>
      </c>
      <c r="M39" s="29">
        <f>L39*1.21</f>
        <v>0</v>
      </c>
    </row>
    <row r="40" spans="2:13" x14ac:dyDescent="0.3">
      <c r="B40" s="22">
        <v>26</v>
      </c>
      <c r="C40" s="23" t="s">
        <v>796</v>
      </c>
      <c r="D40" s="24" t="s">
        <v>40</v>
      </c>
      <c r="E40" s="25" t="s">
        <v>797</v>
      </c>
      <c r="F40" s="24" t="s">
        <v>61</v>
      </c>
      <c r="G40" s="27">
        <v>0.2</v>
      </c>
      <c r="H40" s="28"/>
      <c r="I40" s="28"/>
      <c r="J40" s="27">
        <f>G40*H40</f>
        <v>0</v>
      </c>
      <c r="K40" s="27">
        <f>G40*I40</f>
        <v>0</v>
      </c>
      <c r="L40" s="27">
        <f>J40+K40</f>
        <v>0</v>
      </c>
      <c r="M40" s="29">
        <f>L40*1.21</f>
        <v>0</v>
      </c>
    </row>
    <row r="41" spans="2:13" x14ac:dyDescent="0.3">
      <c r="B41" s="42"/>
      <c r="C41" s="18" t="s">
        <v>798</v>
      </c>
      <c r="D41" s="43"/>
      <c r="E41" s="19" t="s">
        <v>799</v>
      </c>
      <c r="F41" s="19"/>
      <c r="G41" s="19"/>
      <c r="H41" s="19"/>
      <c r="I41" s="19"/>
      <c r="J41" s="20">
        <f>SUBTOTAL(9,J42:J43)</f>
        <v>0</v>
      </c>
      <c r="K41" s="20">
        <f t="shared" ref="K41:M41" si="11">SUBTOTAL(9,K42:K43)</f>
        <v>0</v>
      </c>
      <c r="L41" s="20">
        <f t="shared" si="11"/>
        <v>0</v>
      </c>
      <c r="M41" s="21">
        <f t="shared" si="11"/>
        <v>0</v>
      </c>
    </row>
    <row r="42" spans="2:13" x14ac:dyDescent="0.3">
      <c r="B42" s="22">
        <v>27</v>
      </c>
      <c r="C42" s="23" t="s">
        <v>800</v>
      </c>
      <c r="D42" s="24" t="s">
        <v>40</v>
      </c>
      <c r="E42" s="25" t="s">
        <v>801</v>
      </c>
      <c r="F42" s="24" t="s">
        <v>108</v>
      </c>
      <c r="G42" s="27">
        <v>72</v>
      </c>
      <c r="H42" s="28"/>
      <c r="I42" s="28"/>
      <c r="J42" s="27">
        <f>G42*H42</f>
        <v>0</v>
      </c>
      <c r="K42" s="27">
        <f>G42*I42</f>
        <v>0</v>
      </c>
      <c r="L42" s="27">
        <f>J42+K42</f>
        <v>0</v>
      </c>
      <c r="M42" s="29">
        <f>L42*1.21</f>
        <v>0</v>
      </c>
    </row>
    <row r="43" spans="2:13" x14ac:dyDescent="0.3">
      <c r="B43" s="22">
        <v>28</v>
      </c>
      <c r="C43" s="23" t="s">
        <v>802</v>
      </c>
      <c r="D43" s="24" t="s">
        <v>40</v>
      </c>
      <c r="E43" s="25" t="s">
        <v>803</v>
      </c>
      <c r="F43" s="24" t="s">
        <v>108</v>
      </c>
      <c r="G43" s="27">
        <v>72</v>
      </c>
      <c r="H43" s="28"/>
      <c r="I43" s="28"/>
      <c r="J43" s="27">
        <f>G43*H43</f>
        <v>0</v>
      </c>
      <c r="K43" s="27">
        <f>G43*I43</f>
        <v>0</v>
      </c>
      <c r="L43" s="27">
        <f>J43+K43</f>
        <v>0</v>
      </c>
      <c r="M43" s="29">
        <f>L43*1.21</f>
        <v>0</v>
      </c>
    </row>
    <row r="44" spans="2:13" x14ac:dyDescent="0.3">
      <c r="B44" s="42"/>
      <c r="C44" s="18" t="s">
        <v>804</v>
      </c>
      <c r="D44" s="43"/>
      <c r="E44" s="19" t="s">
        <v>805</v>
      </c>
      <c r="F44" s="19"/>
      <c r="G44" s="19"/>
      <c r="H44" s="19"/>
      <c r="I44" s="19"/>
      <c r="J44" s="20">
        <f>SUBTOTAL(9,J45:J48)</f>
        <v>0</v>
      </c>
      <c r="K44" s="20">
        <f>SUBTOTAL(9,K45:K48)</f>
        <v>0</v>
      </c>
      <c r="L44" s="20">
        <f>SUBTOTAL(9,L45:L48)</f>
        <v>0</v>
      </c>
      <c r="M44" s="21">
        <f>SUBTOTAL(9,M45:M48)</f>
        <v>0</v>
      </c>
    </row>
    <row r="45" spans="2:13" ht="27.6" x14ac:dyDescent="0.3">
      <c r="B45" s="22">
        <v>29</v>
      </c>
      <c r="C45" s="23" t="s">
        <v>806</v>
      </c>
      <c r="D45" s="24" t="s">
        <v>40</v>
      </c>
      <c r="E45" s="25" t="s">
        <v>807</v>
      </c>
      <c r="F45" s="24" t="s">
        <v>187</v>
      </c>
      <c r="G45" s="27">
        <v>80</v>
      </c>
      <c r="H45" s="28"/>
      <c r="I45" s="28"/>
      <c r="J45" s="27">
        <f>G45*H45</f>
        <v>0</v>
      </c>
      <c r="K45" s="27">
        <f>G45*I45</f>
        <v>0</v>
      </c>
      <c r="L45" s="27">
        <f>J45+K45</f>
        <v>0</v>
      </c>
      <c r="M45" s="29">
        <f>L45*1.21</f>
        <v>0</v>
      </c>
    </row>
    <row r="46" spans="2:13" x14ac:dyDescent="0.3">
      <c r="B46" s="22">
        <v>30</v>
      </c>
      <c r="C46" s="23" t="s">
        <v>808</v>
      </c>
      <c r="D46" s="24" t="s">
        <v>40</v>
      </c>
      <c r="E46" s="25" t="s">
        <v>809</v>
      </c>
      <c r="F46" s="24" t="s">
        <v>810</v>
      </c>
      <c r="G46" s="27">
        <v>5</v>
      </c>
      <c r="H46" s="28"/>
      <c r="I46" s="28"/>
      <c r="J46" s="27">
        <f>G46*H46</f>
        <v>0</v>
      </c>
      <c r="K46" s="27">
        <f>G46*I46</f>
        <v>0</v>
      </c>
      <c r="L46" s="27">
        <f>J46+K46</f>
        <v>0</v>
      </c>
      <c r="M46" s="29">
        <f>L46*1.21</f>
        <v>0</v>
      </c>
    </row>
    <row r="47" spans="2:13" ht="27.6" x14ac:dyDescent="0.3">
      <c r="B47" s="22">
        <v>31</v>
      </c>
      <c r="C47" s="23" t="s">
        <v>811</v>
      </c>
      <c r="D47" s="24" t="s">
        <v>40</v>
      </c>
      <c r="E47" s="25" t="s">
        <v>812</v>
      </c>
      <c r="F47" s="24" t="s">
        <v>810</v>
      </c>
      <c r="G47" s="27">
        <v>10</v>
      </c>
      <c r="H47" s="28"/>
      <c r="I47" s="28"/>
      <c r="J47" s="27">
        <f>G47*H47</f>
        <v>0</v>
      </c>
      <c r="K47" s="27">
        <f>G47*I47</f>
        <v>0</v>
      </c>
      <c r="L47" s="27">
        <f>J47+K47</f>
        <v>0</v>
      </c>
      <c r="M47" s="29">
        <f>L47*1.21</f>
        <v>0</v>
      </c>
    </row>
    <row r="48" spans="2:13" ht="28.2" thickBot="1" x14ac:dyDescent="0.35">
      <c r="B48" s="31">
        <v>32</v>
      </c>
      <c r="C48" s="12" t="s">
        <v>813</v>
      </c>
      <c r="D48" s="32" t="s">
        <v>40</v>
      </c>
      <c r="E48" s="33" t="s">
        <v>814</v>
      </c>
      <c r="F48" s="32" t="s">
        <v>810</v>
      </c>
      <c r="G48" s="35">
        <v>72</v>
      </c>
      <c r="H48" s="36"/>
      <c r="I48" s="36"/>
      <c r="J48" s="35">
        <f>G48*H48</f>
        <v>0</v>
      </c>
      <c r="K48" s="35">
        <f>G48*I48</f>
        <v>0</v>
      </c>
      <c r="L48" s="35">
        <f>J48+K48</f>
        <v>0</v>
      </c>
      <c r="M48" s="37">
        <f>L48*1.21</f>
        <v>0</v>
      </c>
    </row>
    <row r="49" spans="2:13" ht="15.6" thickTop="1" thickBot="1" x14ac:dyDescent="0.35">
      <c r="B49" s="11"/>
      <c r="C49" s="38"/>
      <c r="D49" s="38"/>
      <c r="E49" s="38" t="s">
        <v>42</v>
      </c>
      <c r="F49" s="38"/>
      <c r="G49" s="38"/>
      <c r="H49" s="38"/>
      <c r="I49" s="38"/>
      <c r="J49" s="39">
        <f>SUBTOTAL(9,J9:J48)</f>
        <v>0</v>
      </c>
      <c r="K49" s="39">
        <f>SUBTOTAL(9,K9:K48)</f>
        <v>0</v>
      </c>
      <c r="L49" s="39">
        <f>SUBTOTAL(9,L9:L48)</f>
        <v>0</v>
      </c>
      <c r="M49" s="40">
        <f>SUBTOTAL(9,M9:M48)</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1FB5A-C30B-4D95-8194-C8DAB93CCEEF}">
  <dimension ref="B1:Q94"/>
  <sheetViews>
    <sheetView topLeftCell="A40"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917</v>
      </c>
      <c r="E3" s="400"/>
      <c r="F3" s="400"/>
      <c r="G3" s="400"/>
      <c r="H3" s="400"/>
      <c r="I3" s="401"/>
      <c r="J3" s="401"/>
      <c r="K3" s="401"/>
      <c r="L3" s="401"/>
      <c r="M3" s="402"/>
    </row>
    <row r="4" spans="2:17" x14ac:dyDescent="0.3">
      <c r="B4" s="398" t="s">
        <v>25</v>
      </c>
      <c r="C4" s="399"/>
      <c r="D4" s="403" t="s">
        <v>918</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4.6500000000000004"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919</v>
      </c>
      <c r="D9" s="18"/>
      <c r="E9" s="19" t="s">
        <v>39</v>
      </c>
      <c r="F9" s="19"/>
      <c r="G9" s="19"/>
      <c r="H9" s="19"/>
      <c r="I9" s="19"/>
      <c r="J9" s="20">
        <f>SUBTOTAL(9,J10:J12)</f>
        <v>0</v>
      </c>
      <c r="K9" s="20">
        <f>SUBTOTAL(9,K10:K12)</f>
        <v>0</v>
      </c>
      <c r="L9" s="20">
        <f>SUBTOTAL(9,L10:L12)</f>
        <v>0</v>
      </c>
      <c r="M9" s="21">
        <f>SUBTOTAL(9,M10:M12)</f>
        <v>0</v>
      </c>
      <c r="N9" s="16"/>
      <c r="O9" s="16"/>
      <c r="P9" s="16"/>
      <c r="Q9" s="16"/>
    </row>
    <row r="10" spans="2:17" x14ac:dyDescent="0.3">
      <c r="B10" s="22">
        <v>1</v>
      </c>
      <c r="C10" s="23" t="s">
        <v>920</v>
      </c>
      <c r="D10" s="24" t="s">
        <v>40</v>
      </c>
      <c r="E10" s="25" t="s">
        <v>46</v>
      </c>
      <c r="F10" s="26" t="s">
        <v>47</v>
      </c>
      <c r="G10" s="27">
        <v>1</v>
      </c>
      <c r="H10" s="28"/>
      <c r="I10" s="28"/>
      <c r="J10" s="27">
        <f>G10*H10</f>
        <v>0</v>
      </c>
      <c r="K10" s="27">
        <f>G10*I10</f>
        <v>0</v>
      </c>
      <c r="L10" s="27">
        <f>J10+K10</f>
        <v>0</v>
      </c>
      <c r="M10" s="29">
        <f>L10*1.21</f>
        <v>0</v>
      </c>
    </row>
    <row r="11" spans="2:17" x14ac:dyDescent="0.3">
      <c r="B11" s="22">
        <v>2</v>
      </c>
      <c r="C11" s="23" t="s">
        <v>921</v>
      </c>
      <c r="D11" s="24" t="s">
        <v>40</v>
      </c>
      <c r="E11" s="25" t="s">
        <v>49</v>
      </c>
      <c r="F11" s="26" t="s">
        <v>47</v>
      </c>
      <c r="G11" s="27">
        <v>1</v>
      </c>
      <c r="H11" s="28"/>
      <c r="I11" s="28"/>
      <c r="J11" s="27">
        <f>G11*H11</f>
        <v>0</v>
      </c>
      <c r="K11" s="27">
        <f>G11*I11</f>
        <v>0</v>
      </c>
      <c r="L11" s="27">
        <f>J11+K11</f>
        <v>0</v>
      </c>
      <c r="M11" s="29">
        <f>L11*1.21</f>
        <v>0</v>
      </c>
    </row>
    <row r="12" spans="2:17" x14ac:dyDescent="0.3">
      <c r="B12" s="22">
        <v>3</v>
      </c>
      <c r="C12" s="23" t="s">
        <v>922</v>
      </c>
      <c r="D12" s="24" t="s">
        <v>40</v>
      </c>
      <c r="E12" s="25" t="s">
        <v>741</v>
      </c>
      <c r="F12" s="26" t="s">
        <v>707</v>
      </c>
      <c r="G12" s="27">
        <v>1</v>
      </c>
      <c r="H12" s="28"/>
      <c r="I12" s="28"/>
      <c r="J12" s="27">
        <f>G12*H12</f>
        <v>0</v>
      </c>
      <c r="K12" s="27">
        <f>G12*I12</f>
        <v>0</v>
      </c>
      <c r="L12" s="27">
        <f>J12+K12</f>
        <v>0</v>
      </c>
      <c r="M12" s="29">
        <f>L12*1.21</f>
        <v>0</v>
      </c>
    </row>
    <row r="13" spans="2:17" ht="18" customHeight="1" x14ac:dyDescent="0.3">
      <c r="B13" s="17"/>
      <c r="C13" s="18" t="s">
        <v>923</v>
      </c>
      <c r="D13" s="18"/>
      <c r="E13" s="19" t="s">
        <v>55</v>
      </c>
      <c r="F13" s="30"/>
      <c r="G13" s="19"/>
      <c r="H13" s="19"/>
      <c r="I13" s="19"/>
      <c r="J13" s="20">
        <f>SUBTOTAL(9,J14:J15)</f>
        <v>0</v>
      </c>
      <c r="K13" s="20">
        <f>SUBTOTAL(9,K14:K15)</f>
        <v>0</v>
      </c>
      <c r="L13" s="20">
        <f>SUBTOTAL(9,L14:L15)</f>
        <v>0</v>
      </c>
      <c r="M13" s="21">
        <f>SUBTOTAL(9,M14:M15)</f>
        <v>0</v>
      </c>
    </row>
    <row r="14" spans="2:17" x14ac:dyDescent="0.3">
      <c r="B14" s="22">
        <v>4</v>
      </c>
      <c r="C14" s="23" t="s">
        <v>924</v>
      </c>
      <c r="D14" s="24" t="s">
        <v>40</v>
      </c>
      <c r="E14" s="25" t="s">
        <v>925</v>
      </c>
      <c r="F14" s="26" t="s">
        <v>108</v>
      </c>
      <c r="G14" s="27">
        <v>8</v>
      </c>
      <c r="H14" s="28"/>
      <c r="I14" s="28"/>
      <c r="J14" s="27">
        <f>G14*H14</f>
        <v>0</v>
      </c>
      <c r="K14" s="27">
        <f>G14*I14</f>
        <v>0</v>
      </c>
      <c r="L14" s="27">
        <f>J14+K14</f>
        <v>0</v>
      </c>
      <c r="M14" s="29">
        <f>L14*1.21</f>
        <v>0</v>
      </c>
    </row>
    <row r="15" spans="2:17" x14ac:dyDescent="0.3">
      <c r="B15" s="22">
        <v>5</v>
      </c>
      <c r="C15" s="23" t="s">
        <v>926</v>
      </c>
      <c r="D15" s="24" t="s">
        <v>40</v>
      </c>
      <c r="E15" s="25" t="s">
        <v>927</v>
      </c>
      <c r="F15" s="26" t="s">
        <v>707</v>
      </c>
      <c r="G15" s="27">
        <v>1</v>
      </c>
      <c r="H15" s="28"/>
      <c r="I15" s="28"/>
      <c r="J15" s="27">
        <f>G15*H15</f>
        <v>0</v>
      </c>
      <c r="K15" s="27">
        <f>G15*I15</f>
        <v>0</v>
      </c>
      <c r="L15" s="27">
        <f>J15+K15</f>
        <v>0</v>
      </c>
      <c r="M15" s="29">
        <f>L15*1.21</f>
        <v>0</v>
      </c>
    </row>
    <row r="16" spans="2:17" ht="18" customHeight="1" x14ac:dyDescent="0.3">
      <c r="B16" s="42"/>
      <c r="C16" s="18" t="s">
        <v>928</v>
      </c>
      <c r="D16" s="43"/>
      <c r="E16" s="19" t="s">
        <v>224</v>
      </c>
      <c r="F16" s="30"/>
      <c r="G16" s="19"/>
      <c r="H16" s="19"/>
      <c r="I16" s="19"/>
      <c r="J16" s="20">
        <f>SUBTOTAL(9,J17:J24)</f>
        <v>0</v>
      </c>
      <c r="K16" s="20">
        <f t="shared" ref="K16:M16" si="0">SUBTOTAL(9,K17:K24)</f>
        <v>0</v>
      </c>
      <c r="L16" s="20">
        <f t="shared" si="0"/>
        <v>0</v>
      </c>
      <c r="M16" s="21">
        <f t="shared" si="0"/>
        <v>0</v>
      </c>
    </row>
    <row r="17" spans="2:13" ht="55.2" x14ac:dyDescent="0.3">
      <c r="B17" s="22">
        <v>6</v>
      </c>
      <c r="C17" s="23" t="s">
        <v>929</v>
      </c>
      <c r="D17" s="24" t="s">
        <v>40</v>
      </c>
      <c r="E17" s="25" t="s">
        <v>930</v>
      </c>
      <c r="F17" s="26" t="s">
        <v>108</v>
      </c>
      <c r="G17" s="27">
        <v>91</v>
      </c>
      <c r="H17" s="28"/>
      <c r="I17" s="28"/>
      <c r="J17" s="27">
        <f t="shared" ref="J17:J24" si="1">G17*H17</f>
        <v>0</v>
      </c>
      <c r="K17" s="27">
        <f t="shared" ref="K17:K24" si="2">G17*I17</f>
        <v>0</v>
      </c>
      <c r="L17" s="27">
        <f t="shared" ref="L17:L24" si="3">J17+K17</f>
        <v>0</v>
      </c>
      <c r="M17" s="29">
        <f t="shared" ref="M17:M24" si="4">L17*1.21</f>
        <v>0</v>
      </c>
    </row>
    <row r="18" spans="2:13" x14ac:dyDescent="0.3">
      <c r="B18" s="22">
        <v>7</v>
      </c>
      <c r="C18" s="23" t="s">
        <v>931</v>
      </c>
      <c r="D18" s="24" t="s">
        <v>40</v>
      </c>
      <c r="E18" s="25" t="s">
        <v>932</v>
      </c>
      <c r="F18" s="26" t="s">
        <v>108</v>
      </c>
      <c r="G18" s="27">
        <v>53</v>
      </c>
      <c r="H18" s="28"/>
      <c r="I18" s="28"/>
      <c r="J18" s="27">
        <f t="shared" si="1"/>
        <v>0</v>
      </c>
      <c r="K18" s="27">
        <f t="shared" si="2"/>
        <v>0</v>
      </c>
      <c r="L18" s="27">
        <f t="shared" si="3"/>
        <v>0</v>
      </c>
      <c r="M18" s="29">
        <f t="shared" si="4"/>
        <v>0</v>
      </c>
    </row>
    <row r="19" spans="2:13" x14ac:dyDescent="0.3">
      <c r="B19" s="22">
        <v>8</v>
      </c>
      <c r="C19" s="23" t="s">
        <v>933</v>
      </c>
      <c r="D19" s="24" t="s">
        <v>40</v>
      </c>
      <c r="E19" s="25" t="s">
        <v>934</v>
      </c>
      <c r="F19" s="26" t="s">
        <v>108</v>
      </c>
      <c r="G19" s="27">
        <v>22</v>
      </c>
      <c r="H19" s="28"/>
      <c r="I19" s="28"/>
      <c r="J19" s="27">
        <f t="shared" si="1"/>
        <v>0</v>
      </c>
      <c r="K19" s="27">
        <f t="shared" si="2"/>
        <v>0</v>
      </c>
      <c r="L19" s="27">
        <f t="shared" si="3"/>
        <v>0</v>
      </c>
      <c r="M19" s="29">
        <f t="shared" si="4"/>
        <v>0</v>
      </c>
    </row>
    <row r="20" spans="2:13" x14ac:dyDescent="0.3">
      <c r="B20" s="22">
        <v>9</v>
      </c>
      <c r="C20" s="23" t="s">
        <v>935</v>
      </c>
      <c r="D20" s="24" t="s">
        <v>40</v>
      </c>
      <c r="E20" s="25" t="s">
        <v>936</v>
      </c>
      <c r="F20" s="26" t="s">
        <v>108</v>
      </c>
      <c r="G20" s="27">
        <v>3</v>
      </c>
      <c r="H20" s="28"/>
      <c r="I20" s="28"/>
      <c r="J20" s="27">
        <f t="shared" si="1"/>
        <v>0</v>
      </c>
      <c r="K20" s="27">
        <f t="shared" si="2"/>
        <v>0</v>
      </c>
      <c r="L20" s="27">
        <f t="shared" si="3"/>
        <v>0</v>
      </c>
      <c r="M20" s="29">
        <f t="shared" si="4"/>
        <v>0</v>
      </c>
    </row>
    <row r="21" spans="2:13" x14ac:dyDescent="0.3">
      <c r="B21" s="22">
        <v>10</v>
      </c>
      <c r="C21" s="23" t="s">
        <v>937</v>
      </c>
      <c r="D21" s="24" t="s">
        <v>40</v>
      </c>
      <c r="E21" s="25" t="s">
        <v>938</v>
      </c>
      <c r="F21" s="26" t="s">
        <v>108</v>
      </c>
      <c r="G21" s="27">
        <v>3</v>
      </c>
      <c r="H21" s="28"/>
      <c r="I21" s="28"/>
      <c r="J21" s="27">
        <f t="shared" si="1"/>
        <v>0</v>
      </c>
      <c r="K21" s="27">
        <f t="shared" si="2"/>
        <v>0</v>
      </c>
      <c r="L21" s="27">
        <f t="shared" si="3"/>
        <v>0</v>
      </c>
      <c r="M21" s="29">
        <f t="shared" si="4"/>
        <v>0</v>
      </c>
    </row>
    <row r="22" spans="2:13" x14ac:dyDescent="0.3">
      <c r="B22" s="22">
        <v>11</v>
      </c>
      <c r="C22" s="23" t="s">
        <v>939</v>
      </c>
      <c r="D22" s="24" t="s">
        <v>40</v>
      </c>
      <c r="E22" s="25" t="s">
        <v>940</v>
      </c>
      <c r="F22" s="26" t="s">
        <v>108</v>
      </c>
      <c r="G22" s="27">
        <v>5</v>
      </c>
      <c r="H22" s="28"/>
      <c r="I22" s="28"/>
      <c r="J22" s="27">
        <f t="shared" si="1"/>
        <v>0</v>
      </c>
      <c r="K22" s="27">
        <f t="shared" si="2"/>
        <v>0</v>
      </c>
      <c r="L22" s="27">
        <f t="shared" si="3"/>
        <v>0</v>
      </c>
      <c r="M22" s="29">
        <f t="shared" si="4"/>
        <v>0</v>
      </c>
    </row>
    <row r="23" spans="2:13" x14ac:dyDescent="0.3">
      <c r="B23" s="22">
        <v>12</v>
      </c>
      <c r="C23" s="23" t="s">
        <v>941</v>
      </c>
      <c r="D23" s="24" t="s">
        <v>40</v>
      </c>
      <c r="E23" s="25" t="s">
        <v>942</v>
      </c>
      <c r="F23" s="26" t="s">
        <v>108</v>
      </c>
      <c r="G23" s="27">
        <v>5</v>
      </c>
      <c r="H23" s="28"/>
      <c r="I23" s="28"/>
      <c r="J23" s="27">
        <f t="shared" si="1"/>
        <v>0</v>
      </c>
      <c r="K23" s="27">
        <f t="shared" si="2"/>
        <v>0</v>
      </c>
      <c r="L23" s="27">
        <f t="shared" si="3"/>
        <v>0</v>
      </c>
      <c r="M23" s="29">
        <f t="shared" si="4"/>
        <v>0</v>
      </c>
    </row>
    <row r="24" spans="2:13" ht="41.4" x14ac:dyDescent="0.3">
      <c r="B24" s="22">
        <v>13</v>
      </c>
      <c r="C24" s="23" t="s">
        <v>943</v>
      </c>
      <c r="D24" s="24" t="s">
        <v>40</v>
      </c>
      <c r="E24" s="25" t="s">
        <v>944</v>
      </c>
      <c r="F24" s="26" t="s">
        <v>945</v>
      </c>
      <c r="G24" s="27">
        <v>73.054000000000002</v>
      </c>
      <c r="H24" s="28"/>
      <c r="I24" s="28"/>
      <c r="J24" s="27">
        <f t="shared" si="1"/>
        <v>0</v>
      </c>
      <c r="K24" s="27">
        <f t="shared" si="2"/>
        <v>0</v>
      </c>
      <c r="L24" s="27">
        <f t="shared" si="3"/>
        <v>0</v>
      </c>
      <c r="M24" s="29">
        <f t="shared" si="4"/>
        <v>0</v>
      </c>
    </row>
    <row r="25" spans="2:13" ht="18" customHeight="1" x14ac:dyDescent="0.3">
      <c r="B25" s="42"/>
      <c r="C25" s="18" t="s">
        <v>946</v>
      </c>
      <c r="D25" s="43"/>
      <c r="E25" s="19" t="s">
        <v>261</v>
      </c>
      <c r="F25" s="30"/>
      <c r="G25" s="19"/>
      <c r="H25" s="19"/>
      <c r="I25" s="19"/>
      <c r="J25" s="20">
        <f>SUBTOTAL(9,J26:J43)</f>
        <v>0</v>
      </c>
      <c r="K25" s="20">
        <f t="shared" ref="K25:M25" si="5">SUBTOTAL(9,K26:K43)</f>
        <v>0</v>
      </c>
      <c r="L25" s="20">
        <f t="shared" si="5"/>
        <v>0</v>
      </c>
      <c r="M25" s="21">
        <f t="shared" si="5"/>
        <v>0</v>
      </c>
    </row>
    <row r="26" spans="2:13" x14ac:dyDescent="0.3">
      <c r="B26" s="22">
        <v>14</v>
      </c>
      <c r="C26" s="23" t="s">
        <v>947</v>
      </c>
      <c r="D26" s="24" t="s">
        <v>40</v>
      </c>
      <c r="E26" s="25" t="s">
        <v>948</v>
      </c>
      <c r="F26" s="26" t="s">
        <v>99</v>
      </c>
      <c r="G26" s="27">
        <v>5</v>
      </c>
      <c r="H26" s="28"/>
      <c r="I26" s="28"/>
      <c r="J26" s="27">
        <f t="shared" ref="J26:J43" si="6">G26*H26</f>
        <v>0</v>
      </c>
      <c r="K26" s="27">
        <f t="shared" ref="K26:K43" si="7">G26*I26</f>
        <v>0</v>
      </c>
      <c r="L26" s="27">
        <f t="shared" ref="L26:L43" si="8">J26+K26</f>
        <v>0</v>
      </c>
      <c r="M26" s="29">
        <f t="shared" ref="M26:M43" si="9">L26*1.21</f>
        <v>0</v>
      </c>
    </row>
    <row r="27" spans="2:13" ht="27.6" x14ac:dyDescent="0.3">
      <c r="B27" s="22">
        <v>15</v>
      </c>
      <c r="C27" s="23" t="s">
        <v>949</v>
      </c>
      <c r="D27" s="24" t="s">
        <v>40</v>
      </c>
      <c r="E27" s="25" t="s">
        <v>950</v>
      </c>
      <c r="F27" s="26" t="s">
        <v>108</v>
      </c>
      <c r="G27" s="27">
        <v>20</v>
      </c>
      <c r="H27" s="28"/>
      <c r="I27" s="28"/>
      <c r="J27" s="27">
        <f t="shared" si="6"/>
        <v>0</v>
      </c>
      <c r="K27" s="27">
        <f t="shared" si="7"/>
        <v>0</v>
      </c>
      <c r="L27" s="27">
        <f t="shared" si="8"/>
        <v>0</v>
      </c>
      <c r="M27" s="29">
        <f t="shared" si="9"/>
        <v>0</v>
      </c>
    </row>
    <row r="28" spans="2:13" ht="27.6" x14ac:dyDescent="0.3">
      <c r="B28" s="22">
        <v>16</v>
      </c>
      <c r="C28" s="23" t="s">
        <v>951</v>
      </c>
      <c r="D28" s="24" t="s">
        <v>40</v>
      </c>
      <c r="E28" s="25" t="s">
        <v>952</v>
      </c>
      <c r="F28" s="26" t="s">
        <v>108</v>
      </c>
      <c r="G28" s="27">
        <v>15</v>
      </c>
      <c r="H28" s="28"/>
      <c r="I28" s="28"/>
      <c r="J28" s="27">
        <f t="shared" si="6"/>
        <v>0</v>
      </c>
      <c r="K28" s="27">
        <f t="shared" si="7"/>
        <v>0</v>
      </c>
      <c r="L28" s="27">
        <f t="shared" si="8"/>
        <v>0</v>
      </c>
      <c r="M28" s="29">
        <f t="shared" si="9"/>
        <v>0</v>
      </c>
    </row>
    <row r="29" spans="2:13" ht="27.6" x14ac:dyDescent="0.3">
      <c r="B29" s="22">
        <v>17</v>
      </c>
      <c r="C29" s="23" t="s">
        <v>953</v>
      </c>
      <c r="D29" s="24" t="s">
        <v>40</v>
      </c>
      <c r="E29" s="25" t="s">
        <v>954</v>
      </c>
      <c r="F29" s="26" t="s">
        <v>99</v>
      </c>
      <c r="G29" s="27">
        <v>8</v>
      </c>
      <c r="H29" s="28"/>
      <c r="I29" s="28"/>
      <c r="J29" s="27">
        <f t="shared" si="6"/>
        <v>0</v>
      </c>
      <c r="K29" s="27">
        <f t="shared" si="7"/>
        <v>0</v>
      </c>
      <c r="L29" s="27">
        <f t="shared" si="8"/>
        <v>0</v>
      </c>
      <c r="M29" s="29">
        <f t="shared" si="9"/>
        <v>0</v>
      </c>
    </row>
    <row r="30" spans="2:13" x14ac:dyDescent="0.3">
      <c r="B30" s="22">
        <v>18</v>
      </c>
      <c r="C30" s="23" t="s">
        <v>955</v>
      </c>
      <c r="D30" s="24" t="s">
        <v>40</v>
      </c>
      <c r="E30" s="25" t="s">
        <v>956</v>
      </c>
      <c r="F30" s="26" t="s">
        <v>108</v>
      </c>
      <c r="G30" s="27">
        <v>55</v>
      </c>
      <c r="H30" s="28"/>
      <c r="I30" s="28"/>
      <c r="J30" s="27">
        <f t="shared" si="6"/>
        <v>0</v>
      </c>
      <c r="K30" s="27">
        <f t="shared" si="7"/>
        <v>0</v>
      </c>
      <c r="L30" s="27">
        <f t="shared" si="8"/>
        <v>0</v>
      </c>
      <c r="M30" s="29">
        <f t="shared" si="9"/>
        <v>0</v>
      </c>
    </row>
    <row r="31" spans="2:13" x14ac:dyDescent="0.3">
      <c r="B31" s="22">
        <v>19</v>
      </c>
      <c r="C31" s="23" t="s">
        <v>957</v>
      </c>
      <c r="D31" s="24" t="s">
        <v>40</v>
      </c>
      <c r="E31" s="25" t="s">
        <v>958</v>
      </c>
      <c r="F31" s="26" t="s">
        <v>108</v>
      </c>
      <c r="G31" s="27">
        <v>15</v>
      </c>
      <c r="H31" s="28"/>
      <c r="I31" s="28"/>
      <c r="J31" s="27">
        <f t="shared" si="6"/>
        <v>0</v>
      </c>
      <c r="K31" s="27">
        <f t="shared" si="7"/>
        <v>0</v>
      </c>
      <c r="L31" s="27">
        <f t="shared" si="8"/>
        <v>0</v>
      </c>
      <c r="M31" s="29">
        <f t="shared" si="9"/>
        <v>0</v>
      </c>
    </row>
    <row r="32" spans="2:13" x14ac:dyDescent="0.3">
      <c r="B32" s="22">
        <v>20</v>
      </c>
      <c r="C32" s="23" t="s">
        <v>959</v>
      </c>
      <c r="D32" s="24" t="s">
        <v>40</v>
      </c>
      <c r="E32" s="25" t="s">
        <v>960</v>
      </c>
      <c r="F32" s="26" t="s">
        <v>108</v>
      </c>
      <c r="G32" s="27">
        <v>10</v>
      </c>
      <c r="H32" s="28"/>
      <c r="I32" s="28"/>
      <c r="J32" s="27">
        <f t="shared" si="6"/>
        <v>0</v>
      </c>
      <c r="K32" s="27">
        <f t="shared" si="7"/>
        <v>0</v>
      </c>
      <c r="L32" s="27">
        <f t="shared" si="8"/>
        <v>0</v>
      </c>
      <c r="M32" s="29">
        <f t="shared" si="9"/>
        <v>0</v>
      </c>
    </row>
    <row r="33" spans="2:13" x14ac:dyDescent="0.3">
      <c r="B33" s="22">
        <v>21</v>
      </c>
      <c r="C33" s="23" t="s">
        <v>961</v>
      </c>
      <c r="D33" s="24" t="s">
        <v>40</v>
      </c>
      <c r="E33" s="25" t="s">
        <v>962</v>
      </c>
      <c r="F33" s="26" t="s">
        <v>108</v>
      </c>
      <c r="G33" s="27">
        <v>14</v>
      </c>
      <c r="H33" s="28"/>
      <c r="I33" s="28"/>
      <c r="J33" s="27">
        <f t="shared" si="6"/>
        <v>0</v>
      </c>
      <c r="K33" s="27">
        <f t="shared" si="7"/>
        <v>0</v>
      </c>
      <c r="L33" s="27">
        <f t="shared" si="8"/>
        <v>0</v>
      </c>
      <c r="M33" s="29">
        <f t="shared" si="9"/>
        <v>0</v>
      </c>
    </row>
    <row r="34" spans="2:13" x14ac:dyDescent="0.3">
      <c r="B34" s="22">
        <v>22</v>
      </c>
      <c r="C34" s="23" t="s">
        <v>963</v>
      </c>
      <c r="D34" s="24" t="s">
        <v>40</v>
      </c>
      <c r="E34" s="25" t="s">
        <v>964</v>
      </c>
      <c r="F34" s="26" t="s">
        <v>99</v>
      </c>
      <c r="G34" s="27">
        <v>4</v>
      </c>
      <c r="H34" s="28"/>
      <c r="I34" s="28"/>
      <c r="J34" s="27">
        <f t="shared" si="6"/>
        <v>0</v>
      </c>
      <c r="K34" s="27">
        <f t="shared" si="7"/>
        <v>0</v>
      </c>
      <c r="L34" s="27">
        <f t="shared" si="8"/>
        <v>0</v>
      </c>
      <c r="M34" s="29">
        <f t="shared" si="9"/>
        <v>0</v>
      </c>
    </row>
    <row r="35" spans="2:13" x14ac:dyDescent="0.3">
      <c r="B35" s="22">
        <v>23</v>
      </c>
      <c r="C35" s="23" t="s">
        <v>965</v>
      </c>
      <c r="D35" s="24" t="s">
        <v>40</v>
      </c>
      <c r="E35" s="25" t="s">
        <v>966</v>
      </c>
      <c r="F35" s="26" t="s">
        <v>108</v>
      </c>
      <c r="G35" s="27">
        <v>104</v>
      </c>
      <c r="H35" s="28"/>
      <c r="I35" s="28"/>
      <c r="J35" s="27">
        <f t="shared" si="6"/>
        <v>0</v>
      </c>
      <c r="K35" s="27">
        <f t="shared" si="7"/>
        <v>0</v>
      </c>
      <c r="L35" s="27">
        <f t="shared" si="8"/>
        <v>0</v>
      </c>
      <c r="M35" s="29">
        <f t="shared" si="9"/>
        <v>0</v>
      </c>
    </row>
    <row r="36" spans="2:13" ht="27.6" x14ac:dyDescent="0.3">
      <c r="B36" s="22">
        <v>24</v>
      </c>
      <c r="C36" s="23" t="s">
        <v>967</v>
      </c>
      <c r="D36" s="24" t="s">
        <v>40</v>
      </c>
      <c r="E36" s="25" t="s">
        <v>968</v>
      </c>
      <c r="F36" s="26" t="s">
        <v>61</v>
      </c>
      <c r="G36" s="27">
        <v>0.33</v>
      </c>
      <c r="H36" s="28"/>
      <c r="I36" s="28"/>
      <c r="J36" s="27">
        <f t="shared" si="6"/>
        <v>0</v>
      </c>
      <c r="K36" s="27">
        <f t="shared" si="7"/>
        <v>0</v>
      </c>
      <c r="L36" s="27">
        <f t="shared" si="8"/>
        <v>0</v>
      </c>
      <c r="M36" s="29">
        <f t="shared" si="9"/>
        <v>0</v>
      </c>
    </row>
    <row r="37" spans="2:13" ht="27.6" x14ac:dyDescent="0.3">
      <c r="B37" s="22">
        <v>25</v>
      </c>
      <c r="C37" s="23" t="s">
        <v>969</v>
      </c>
      <c r="D37" s="24" t="s">
        <v>40</v>
      </c>
      <c r="E37" s="25" t="s">
        <v>970</v>
      </c>
      <c r="F37" s="26" t="s">
        <v>108</v>
      </c>
      <c r="G37" s="27">
        <v>10</v>
      </c>
      <c r="H37" s="28"/>
      <c r="I37" s="28"/>
      <c r="J37" s="27">
        <f t="shared" si="6"/>
        <v>0</v>
      </c>
      <c r="K37" s="27">
        <f t="shared" si="7"/>
        <v>0</v>
      </c>
      <c r="L37" s="27">
        <f t="shared" si="8"/>
        <v>0</v>
      </c>
      <c r="M37" s="29">
        <f t="shared" si="9"/>
        <v>0</v>
      </c>
    </row>
    <row r="38" spans="2:13" ht="27.6" x14ac:dyDescent="0.3">
      <c r="B38" s="22">
        <v>26</v>
      </c>
      <c r="C38" s="23" t="s">
        <v>971</v>
      </c>
      <c r="D38" s="24" t="s">
        <v>40</v>
      </c>
      <c r="E38" s="25" t="s">
        <v>972</v>
      </c>
      <c r="F38" s="26" t="s">
        <v>99</v>
      </c>
      <c r="G38" s="27">
        <v>6</v>
      </c>
      <c r="H38" s="28"/>
      <c r="I38" s="28"/>
      <c r="J38" s="27">
        <f t="shared" si="6"/>
        <v>0</v>
      </c>
      <c r="K38" s="27">
        <f t="shared" si="7"/>
        <v>0</v>
      </c>
      <c r="L38" s="27">
        <f t="shared" si="8"/>
        <v>0</v>
      </c>
      <c r="M38" s="29">
        <f t="shared" si="9"/>
        <v>0</v>
      </c>
    </row>
    <row r="39" spans="2:13" ht="27.6" x14ac:dyDescent="0.3">
      <c r="B39" s="22">
        <v>27</v>
      </c>
      <c r="C39" s="23" t="s">
        <v>973</v>
      </c>
      <c r="D39" s="24" t="s">
        <v>40</v>
      </c>
      <c r="E39" s="25" t="s">
        <v>974</v>
      </c>
      <c r="F39" s="26" t="s">
        <v>99</v>
      </c>
      <c r="G39" s="27">
        <v>2</v>
      </c>
      <c r="H39" s="28"/>
      <c r="I39" s="28"/>
      <c r="J39" s="27">
        <f t="shared" si="6"/>
        <v>0</v>
      </c>
      <c r="K39" s="27">
        <f t="shared" si="7"/>
        <v>0</v>
      </c>
      <c r="L39" s="27">
        <f t="shared" si="8"/>
        <v>0</v>
      </c>
      <c r="M39" s="29">
        <f t="shared" si="9"/>
        <v>0</v>
      </c>
    </row>
    <row r="40" spans="2:13" ht="27.6" x14ac:dyDescent="0.3">
      <c r="B40" s="22">
        <v>28</v>
      </c>
      <c r="C40" s="23" t="s">
        <v>975</v>
      </c>
      <c r="D40" s="24" t="s">
        <v>40</v>
      </c>
      <c r="E40" s="25" t="s">
        <v>976</v>
      </c>
      <c r="F40" s="26" t="s">
        <v>99</v>
      </c>
      <c r="G40" s="27">
        <v>1</v>
      </c>
      <c r="H40" s="28"/>
      <c r="I40" s="28"/>
      <c r="J40" s="27">
        <f t="shared" si="6"/>
        <v>0</v>
      </c>
      <c r="K40" s="27">
        <f t="shared" si="7"/>
        <v>0</v>
      </c>
      <c r="L40" s="27">
        <f t="shared" si="8"/>
        <v>0</v>
      </c>
      <c r="M40" s="29">
        <f t="shared" si="9"/>
        <v>0</v>
      </c>
    </row>
    <row r="41" spans="2:13" ht="55.2" x14ac:dyDescent="0.3">
      <c r="B41" s="22">
        <v>29</v>
      </c>
      <c r="C41" s="23" t="s">
        <v>977</v>
      </c>
      <c r="D41" s="24" t="s">
        <v>40</v>
      </c>
      <c r="E41" s="25" t="s">
        <v>978</v>
      </c>
      <c r="F41" s="26" t="s">
        <v>99</v>
      </c>
      <c r="G41" s="27">
        <v>4</v>
      </c>
      <c r="H41" s="28"/>
      <c r="I41" s="28"/>
      <c r="J41" s="27">
        <f t="shared" si="6"/>
        <v>0</v>
      </c>
      <c r="K41" s="27">
        <f t="shared" si="7"/>
        <v>0</v>
      </c>
      <c r="L41" s="27">
        <f t="shared" si="8"/>
        <v>0</v>
      </c>
      <c r="M41" s="29">
        <f t="shared" si="9"/>
        <v>0</v>
      </c>
    </row>
    <row r="42" spans="2:13" ht="41.4" x14ac:dyDescent="0.3">
      <c r="B42" s="22">
        <v>30</v>
      </c>
      <c r="C42" s="23" t="s">
        <v>979</v>
      </c>
      <c r="D42" s="24" t="s">
        <v>40</v>
      </c>
      <c r="E42" s="25" t="s">
        <v>980</v>
      </c>
      <c r="F42" s="26" t="s">
        <v>99</v>
      </c>
      <c r="G42" s="27">
        <v>1</v>
      </c>
      <c r="H42" s="28"/>
      <c r="I42" s="28"/>
      <c r="J42" s="27">
        <f t="shared" si="6"/>
        <v>0</v>
      </c>
      <c r="K42" s="27">
        <f t="shared" si="7"/>
        <v>0</v>
      </c>
      <c r="L42" s="27">
        <f t="shared" si="8"/>
        <v>0</v>
      </c>
      <c r="M42" s="29">
        <f t="shared" si="9"/>
        <v>0</v>
      </c>
    </row>
    <row r="43" spans="2:13" ht="41.4" x14ac:dyDescent="0.3">
      <c r="B43" s="22">
        <v>31</v>
      </c>
      <c r="C43" s="23" t="s">
        <v>981</v>
      </c>
      <c r="D43" s="24" t="s">
        <v>40</v>
      </c>
      <c r="E43" s="25" t="s">
        <v>982</v>
      </c>
      <c r="F43" s="26" t="s">
        <v>945</v>
      </c>
      <c r="G43" s="27">
        <v>692.02599999999995</v>
      </c>
      <c r="H43" s="28"/>
      <c r="I43" s="28"/>
      <c r="J43" s="27">
        <f t="shared" si="6"/>
        <v>0</v>
      </c>
      <c r="K43" s="27">
        <f t="shared" si="7"/>
        <v>0</v>
      </c>
      <c r="L43" s="27">
        <f t="shared" si="8"/>
        <v>0</v>
      </c>
      <c r="M43" s="29">
        <f t="shared" si="9"/>
        <v>0</v>
      </c>
    </row>
    <row r="44" spans="2:13" ht="18" customHeight="1" x14ac:dyDescent="0.3">
      <c r="B44" s="42"/>
      <c r="C44" s="18" t="s">
        <v>983</v>
      </c>
      <c r="D44" s="43"/>
      <c r="E44" s="19" t="s">
        <v>984</v>
      </c>
      <c r="F44" s="30"/>
      <c r="G44" s="19"/>
      <c r="H44" s="19"/>
      <c r="I44" s="19"/>
      <c r="J44" s="20">
        <f>SUBTOTAL(9,J45:J63)</f>
        <v>0</v>
      </c>
      <c r="K44" s="20">
        <f t="shared" ref="K44:M44" si="10">SUBTOTAL(9,K45:K63)</f>
        <v>0</v>
      </c>
      <c r="L44" s="20">
        <f t="shared" si="10"/>
        <v>0</v>
      </c>
      <c r="M44" s="21">
        <f t="shared" si="10"/>
        <v>0</v>
      </c>
    </row>
    <row r="45" spans="2:13" ht="27.6" x14ac:dyDescent="0.3">
      <c r="B45" s="22">
        <v>32</v>
      </c>
      <c r="C45" s="23" t="s">
        <v>985</v>
      </c>
      <c r="D45" s="24" t="s">
        <v>40</v>
      </c>
      <c r="E45" s="25" t="s">
        <v>986</v>
      </c>
      <c r="F45" s="26" t="s">
        <v>108</v>
      </c>
      <c r="G45" s="27">
        <v>60</v>
      </c>
      <c r="H45" s="28"/>
      <c r="I45" s="28"/>
      <c r="J45" s="27">
        <f t="shared" ref="J45:J63" si="11">G45*H45</f>
        <v>0</v>
      </c>
      <c r="K45" s="27">
        <f t="shared" ref="K45:K63" si="12">G45*I45</f>
        <v>0</v>
      </c>
      <c r="L45" s="27">
        <f t="shared" ref="L45:L63" si="13">J45+K45</f>
        <v>0</v>
      </c>
      <c r="M45" s="29">
        <f t="shared" ref="M45:M63" si="14">L45*1.21</f>
        <v>0</v>
      </c>
    </row>
    <row r="46" spans="2:13" ht="27.6" x14ac:dyDescent="0.3">
      <c r="B46" s="22">
        <v>33</v>
      </c>
      <c r="C46" s="23" t="s">
        <v>987</v>
      </c>
      <c r="D46" s="24" t="s">
        <v>40</v>
      </c>
      <c r="E46" s="25" t="s">
        <v>988</v>
      </c>
      <c r="F46" s="26" t="s">
        <v>99</v>
      </c>
      <c r="G46" s="27">
        <v>9</v>
      </c>
      <c r="H46" s="28"/>
      <c r="I46" s="28"/>
      <c r="J46" s="27">
        <f t="shared" si="11"/>
        <v>0</v>
      </c>
      <c r="K46" s="27">
        <f t="shared" si="12"/>
        <v>0</v>
      </c>
      <c r="L46" s="27">
        <f t="shared" si="13"/>
        <v>0</v>
      </c>
      <c r="M46" s="29">
        <f t="shared" si="14"/>
        <v>0</v>
      </c>
    </row>
    <row r="47" spans="2:13" ht="27.6" x14ac:dyDescent="0.3">
      <c r="B47" s="22">
        <v>34</v>
      </c>
      <c r="C47" s="23" t="s">
        <v>989</v>
      </c>
      <c r="D47" s="24" t="s">
        <v>40</v>
      </c>
      <c r="E47" s="25" t="s">
        <v>990</v>
      </c>
      <c r="F47" s="26" t="s">
        <v>99</v>
      </c>
      <c r="G47" s="27">
        <v>5</v>
      </c>
      <c r="H47" s="28"/>
      <c r="I47" s="28"/>
      <c r="J47" s="27">
        <f t="shared" si="11"/>
        <v>0</v>
      </c>
      <c r="K47" s="27">
        <f t="shared" si="12"/>
        <v>0</v>
      </c>
      <c r="L47" s="27">
        <f t="shared" si="13"/>
        <v>0</v>
      </c>
      <c r="M47" s="29">
        <f t="shared" si="14"/>
        <v>0</v>
      </c>
    </row>
    <row r="48" spans="2:13" ht="27.6" x14ac:dyDescent="0.3">
      <c r="B48" s="22">
        <v>35</v>
      </c>
      <c r="C48" s="23" t="s">
        <v>991</v>
      </c>
      <c r="D48" s="24" t="s">
        <v>40</v>
      </c>
      <c r="E48" s="25" t="s">
        <v>992</v>
      </c>
      <c r="F48" s="26" t="s">
        <v>108</v>
      </c>
      <c r="G48" s="27">
        <v>75</v>
      </c>
      <c r="H48" s="28"/>
      <c r="I48" s="28"/>
      <c r="J48" s="27">
        <f t="shared" si="11"/>
        <v>0</v>
      </c>
      <c r="K48" s="27">
        <f t="shared" si="12"/>
        <v>0</v>
      </c>
      <c r="L48" s="27">
        <f t="shared" si="13"/>
        <v>0</v>
      </c>
      <c r="M48" s="29">
        <f t="shared" si="14"/>
        <v>0</v>
      </c>
    </row>
    <row r="49" spans="2:13" ht="27.6" x14ac:dyDescent="0.3">
      <c r="B49" s="22">
        <v>36</v>
      </c>
      <c r="C49" s="23" t="s">
        <v>993</v>
      </c>
      <c r="D49" s="24" t="s">
        <v>40</v>
      </c>
      <c r="E49" s="25" t="s">
        <v>994</v>
      </c>
      <c r="F49" s="26" t="s">
        <v>108</v>
      </c>
      <c r="G49" s="27">
        <v>6</v>
      </c>
      <c r="H49" s="28"/>
      <c r="I49" s="28"/>
      <c r="J49" s="27">
        <f t="shared" si="11"/>
        <v>0</v>
      </c>
      <c r="K49" s="27">
        <f t="shared" si="12"/>
        <v>0</v>
      </c>
      <c r="L49" s="27">
        <f t="shared" si="13"/>
        <v>0</v>
      </c>
      <c r="M49" s="29">
        <f t="shared" si="14"/>
        <v>0</v>
      </c>
    </row>
    <row r="50" spans="2:13" ht="27.6" x14ac:dyDescent="0.3">
      <c r="B50" s="22">
        <v>37</v>
      </c>
      <c r="C50" s="23" t="s">
        <v>995</v>
      </c>
      <c r="D50" s="24" t="s">
        <v>40</v>
      </c>
      <c r="E50" s="25" t="s">
        <v>996</v>
      </c>
      <c r="F50" s="26" t="s">
        <v>108</v>
      </c>
      <c r="G50" s="27">
        <v>10</v>
      </c>
      <c r="H50" s="28"/>
      <c r="I50" s="28"/>
      <c r="J50" s="27">
        <f t="shared" si="11"/>
        <v>0</v>
      </c>
      <c r="K50" s="27">
        <f t="shared" si="12"/>
        <v>0</v>
      </c>
      <c r="L50" s="27">
        <f t="shared" si="13"/>
        <v>0</v>
      </c>
      <c r="M50" s="29">
        <f t="shared" si="14"/>
        <v>0</v>
      </c>
    </row>
    <row r="51" spans="2:13" x14ac:dyDescent="0.3">
      <c r="B51" s="22">
        <v>38</v>
      </c>
      <c r="C51" s="23" t="s">
        <v>997</v>
      </c>
      <c r="D51" s="24" t="s">
        <v>40</v>
      </c>
      <c r="E51" s="25" t="s">
        <v>998</v>
      </c>
      <c r="F51" s="26" t="s">
        <v>108</v>
      </c>
      <c r="G51" s="27">
        <v>60</v>
      </c>
      <c r="H51" s="28"/>
      <c r="I51" s="28"/>
      <c r="J51" s="27">
        <f t="shared" si="11"/>
        <v>0</v>
      </c>
      <c r="K51" s="27">
        <f t="shared" si="12"/>
        <v>0</v>
      </c>
      <c r="L51" s="27">
        <f t="shared" si="13"/>
        <v>0</v>
      </c>
      <c r="M51" s="29">
        <f t="shared" si="14"/>
        <v>0</v>
      </c>
    </row>
    <row r="52" spans="2:13" x14ac:dyDescent="0.3">
      <c r="B52" s="22">
        <v>39</v>
      </c>
      <c r="C52" s="23" t="s">
        <v>999</v>
      </c>
      <c r="D52" s="24" t="s">
        <v>40</v>
      </c>
      <c r="E52" s="25" t="s">
        <v>1000</v>
      </c>
      <c r="F52" s="26" t="s">
        <v>99</v>
      </c>
      <c r="G52" s="27">
        <v>13</v>
      </c>
      <c r="H52" s="28"/>
      <c r="I52" s="28"/>
      <c r="J52" s="27">
        <f t="shared" si="11"/>
        <v>0</v>
      </c>
      <c r="K52" s="27">
        <f t="shared" si="12"/>
        <v>0</v>
      </c>
      <c r="L52" s="27">
        <f t="shared" si="13"/>
        <v>0</v>
      </c>
      <c r="M52" s="29">
        <f t="shared" si="14"/>
        <v>0</v>
      </c>
    </row>
    <row r="53" spans="2:13" x14ac:dyDescent="0.3">
      <c r="B53" s="22">
        <v>40</v>
      </c>
      <c r="C53" s="23" t="s">
        <v>1001</v>
      </c>
      <c r="D53" s="24" t="s">
        <v>40</v>
      </c>
      <c r="E53" s="25" t="s">
        <v>1002</v>
      </c>
      <c r="F53" s="26" t="s">
        <v>99</v>
      </c>
      <c r="G53" s="27">
        <v>22</v>
      </c>
      <c r="H53" s="28"/>
      <c r="I53" s="28"/>
      <c r="J53" s="27">
        <f t="shared" si="11"/>
        <v>0</v>
      </c>
      <c r="K53" s="27">
        <f t="shared" si="12"/>
        <v>0</v>
      </c>
      <c r="L53" s="27">
        <f t="shared" si="13"/>
        <v>0</v>
      </c>
      <c r="M53" s="29">
        <f t="shared" si="14"/>
        <v>0</v>
      </c>
    </row>
    <row r="54" spans="2:13" x14ac:dyDescent="0.3">
      <c r="B54" s="22">
        <v>41</v>
      </c>
      <c r="C54" s="23" t="s">
        <v>1003</v>
      </c>
      <c r="D54" s="24" t="s">
        <v>40</v>
      </c>
      <c r="E54" s="25" t="s">
        <v>1004</v>
      </c>
      <c r="F54" s="26" t="s">
        <v>99</v>
      </c>
      <c r="G54" s="27">
        <v>12</v>
      </c>
      <c r="H54" s="28"/>
      <c r="I54" s="28"/>
      <c r="J54" s="27">
        <f t="shared" si="11"/>
        <v>0</v>
      </c>
      <c r="K54" s="27">
        <f t="shared" si="12"/>
        <v>0</v>
      </c>
      <c r="L54" s="27">
        <f t="shared" si="13"/>
        <v>0</v>
      </c>
      <c r="M54" s="29">
        <f t="shared" si="14"/>
        <v>0</v>
      </c>
    </row>
    <row r="55" spans="2:13" ht="27.6" x14ac:dyDescent="0.3">
      <c r="B55" s="22">
        <v>42</v>
      </c>
      <c r="C55" s="23" t="s">
        <v>1005</v>
      </c>
      <c r="D55" s="24" t="s">
        <v>40</v>
      </c>
      <c r="E55" s="25" t="s">
        <v>1006</v>
      </c>
      <c r="F55" s="26" t="s">
        <v>707</v>
      </c>
      <c r="G55" s="27">
        <v>1</v>
      </c>
      <c r="H55" s="28"/>
      <c r="I55" s="28"/>
      <c r="J55" s="27">
        <f t="shared" si="11"/>
        <v>0</v>
      </c>
      <c r="K55" s="27">
        <f t="shared" si="12"/>
        <v>0</v>
      </c>
      <c r="L55" s="27">
        <f t="shared" si="13"/>
        <v>0</v>
      </c>
      <c r="M55" s="29">
        <f t="shared" si="14"/>
        <v>0</v>
      </c>
    </row>
    <row r="56" spans="2:13" ht="27.6" x14ac:dyDescent="0.3">
      <c r="B56" s="22">
        <v>43</v>
      </c>
      <c r="C56" s="23" t="s">
        <v>1007</v>
      </c>
      <c r="D56" s="24" t="s">
        <v>40</v>
      </c>
      <c r="E56" s="25" t="s">
        <v>1008</v>
      </c>
      <c r="F56" s="26" t="s">
        <v>99</v>
      </c>
      <c r="G56" s="27">
        <v>1</v>
      </c>
      <c r="H56" s="28"/>
      <c r="I56" s="28"/>
      <c r="J56" s="27">
        <f t="shared" si="11"/>
        <v>0</v>
      </c>
      <c r="K56" s="27">
        <f t="shared" si="12"/>
        <v>0</v>
      </c>
      <c r="L56" s="27">
        <f t="shared" si="13"/>
        <v>0</v>
      </c>
      <c r="M56" s="29">
        <f t="shared" si="14"/>
        <v>0</v>
      </c>
    </row>
    <row r="57" spans="2:13" ht="27.6" x14ac:dyDescent="0.3">
      <c r="B57" s="22">
        <v>44</v>
      </c>
      <c r="C57" s="23" t="s">
        <v>1009</v>
      </c>
      <c r="D57" s="24" t="s">
        <v>40</v>
      </c>
      <c r="E57" s="25" t="s">
        <v>1010</v>
      </c>
      <c r="F57" s="26" t="s">
        <v>99</v>
      </c>
      <c r="G57" s="27">
        <v>5</v>
      </c>
      <c r="H57" s="28"/>
      <c r="I57" s="28"/>
      <c r="J57" s="27">
        <f t="shared" si="11"/>
        <v>0</v>
      </c>
      <c r="K57" s="27">
        <f t="shared" si="12"/>
        <v>0</v>
      </c>
      <c r="L57" s="27">
        <f t="shared" si="13"/>
        <v>0</v>
      </c>
      <c r="M57" s="29">
        <f t="shared" si="14"/>
        <v>0</v>
      </c>
    </row>
    <row r="58" spans="2:13" ht="27.6" x14ac:dyDescent="0.3">
      <c r="B58" s="22">
        <v>45</v>
      </c>
      <c r="C58" s="23" t="s">
        <v>1011</v>
      </c>
      <c r="D58" s="24" t="s">
        <v>40</v>
      </c>
      <c r="E58" s="25" t="s">
        <v>1012</v>
      </c>
      <c r="F58" s="26" t="s">
        <v>99</v>
      </c>
      <c r="G58" s="27">
        <v>2</v>
      </c>
      <c r="H58" s="28"/>
      <c r="I58" s="28"/>
      <c r="J58" s="27">
        <f t="shared" si="11"/>
        <v>0</v>
      </c>
      <c r="K58" s="27">
        <f t="shared" si="12"/>
        <v>0</v>
      </c>
      <c r="L58" s="27">
        <f t="shared" si="13"/>
        <v>0</v>
      </c>
      <c r="M58" s="29">
        <f t="shared" si="14"/>
        <v>0</v>
      </c>
    </row>
    <row r="59" spans="2:13" ht="27.6" x14ac:dyDescent="0.3">
      <c r="B59" s="22">
        <v>46</v>
      </c>
      <c r="C59" s="23" t="s">
        <v>1013</v>
      </c>
      <c r="D59" s="24" t="s">
        <v>40</v>
      </c>
      <c r="E59" s="25" t="s">
        <v>1014</v>
      </c>
      <c r="F59" s="26" t="s">
        <v>108</v>
      </c>
      <c r="G59" s="27">
        <v>91</v>
      </c>
      <c r="H59" s="28"/>
      <c r="I59" s="28"/>
      <c r="J59" s="27">
        <f t="shared" si="11"/>
        <v>0</v>
      </c>
      <c r="K59" s="27">
        <f t="shared" si="12"/>
        <v>0</v>
      </c>
      <c r="L59" s="27">
        <f t="shared" si="13"/>
        <v>0</v>
      </c>
      <c r="M59" s="29">
        <f t="shared" si="14"/>
        <v>0</v>
      </c>
    </row>
    <row r="60" spans="2:13" ht="27.6" x14ac:dyDescent="0.3">
      <c r="B60" s="22">
        <v>47</v>
      </c>
      <c r="C60" s="23" t="s">
        <v>1015</v>
      </c>
      <c r="D60" s="24" t="s">
        <v>40</v>
      </c>
      <c r="E60" s="25" t="s">
        <v>1016</v>
      </c>
      <c r="F60" s="26" t="s">
        <v>108</v>
      </c>
      <c r="G60" s="27">
        <v>91</v>
      </c>
      <c r="H60" s="28"/>
      <c r="I60" s="28"/>
      <c r="J60" s="27">
        <f t="shared" si="11"/>
        <v>0</v>
      </c>
      <c r="K60" s="27">
        <f t="shared" si="12"/>
        <v>0</v>
      </c>
      <c r="L60" s="27">
        <f t="shared" si="13"/>
        <v>0</v>
      </c>
      <c r="M60" s="29">
        <f t="shared" si="14"/>
        <v>0</v>
      </c>
    </row>
    <row r="61" spans="2:13" ht="27.6" x14ac:dyDescent="0.3">
      <c r="B61" s="22">
        <v>48</v>
      </c>
      <c r="C61" s="23" t="s">
        <v>1017</v>
      </c>
      <c r="D61" s="24" t="s">
        <v>40</v>
      </c>
      <c r="E61" s="25" t="s">
        <v>1018</v>
      </c>
      <c r="F61" s="26" t="s">
        <v>61</v>
      </c>
      <c r="G61" s="27">
        <v>0.16800000000000001</v>
      </c>
      <c r="H61" s="28"/>
      <c r="I61" s="28"/>
      <c r="J61" s="27">
        <f t="shared" si="11"/>
        <v>0</v>
      </c>
      <c r="K61" s="27">
        <f t="shared" si="12"/>
        <v>0</v>
      </c>
      <c r="L61" s="27">
        <f t="shared" si="13"/>
        <v>0</v>
      </c>
      <c r="M61" s="29">
        <f t="shared" si="14"/>
        <v>0</v>
      </c>
    </row>
    <row r="62" spans="2:13" ht="41.4" x14ac:dyDescent="0.3">
      <c r="B62" s="22">
        <v>49</v>
      </c>
      <c r="C62" s="23" t="s">
        <v>1019</v>
      </c>
      <c r="D62" s="24" t="s">
        <v>40</v>
      </c>
      <c r="E62" s="25" t="s">
        <v>1020</v>
      </c>
      <c r="F62" s="26" t="s">
        <v>945</v>
      </c>
      <c r="G62" s="27">
        <v>580.61</v>
      </c>
      <c r="H62" s="28"/>
      <c r="I62" s="28"/>
      <c r="J62" s="27">
        <f t="shared" si="11"/>
        <v>0</v>
      </c>
      <c r="K62" s="27">
        <f t="shared" si="12"/>
        <v>0</v>
      </c>
      <c r="L62" s="27">
        <f t="shared" si="13"/>
        <v>0</v>
      </c>
      <c r="M62" s="29">
        <f t="shared" si="14"/>
        <v>0</v>
      </c>
    </row>
    <row r="63" spans="2:13" ht="41.4" x14ac:dyDescent="0.3">
      <c r="B63" s="22">
        <v>50</v>
      </c>
      <c r="C63" s="23" t="s">
        <v>1021</v>
      </c>
      <c r="D63" s="24" t="s">
        <v>40</v>
      </c>
      <c r="E63" s="25" t="s">
        <v>1022</v>
      </c>
      <c r="F63" s="26" t="s">
        <v>945</v>
      </c>
      <c r="G63" s="27">
        <v>580.61</v>
      </c>
      <c r="H63" s="28"/>
      <c r="I63" s="28"/>
      <c r="J63" s="27">
        <f t="shared" si="11"/>
        <v>0</v>
      </c>
      <c r="K63" s="27">
        <f t="shared" si="12"/>
        <v>0</v>
      </c>
      <c r="L63" s="27">
        <f t="shared" si="13"/>
        <v>0</v>
      </c>
      <c r="M63" s="29">
        <f t="shared" si="14"/>
        <v>0</v>
      </c>
    </row>
    <row r="64" spans="2:13" ht="18" customHeight="1" x14ac:dyDescent="0.3">
      <c r="B64" s="42"/>
      <c r="C64" s="18" t="s">
        <v>1023</v>
      </c>
      <c r="D64" s="43"/>
      <c r="E64" s="19" t="s">
        <v>1024</v>
      </c>
      <c r="F64" s="30"/>
      <c r="G64" s="19"/>
      <c r="H64" s="19"/>
      <c r="I64" s="19"/>
      <c r="J64" s="20">
        <f>SUBTOTAL(9,J65:J88)</f>
        <v>0</v>
      </c>
      <c r="K64" s="20">
        <f>SUBTOTAL(9,K65:K88)</f>
        <v>0</v>
      </c>
      <c r="L64" s="20">
        <f>SUBTOTAL(9,L65:L88)</f>
        <v>0</v>
      </c>
      <c r="M64" s="21">
        <f>SUBTOTAL(9,M65:M88)</f>
        <v>0</v>
      </c>
    </row>
    <row r="65" spans="2:13" ht="27.6" x14ac:dyDescent="0.3">
      <c r="B65" s="22">
        <v>51</v>
      </c>
      <c r="C65" s="23" t="s">
        <v>1025</v>
      </c>
      <c r="D65" s="24" t="s">
        <v>40</v>
      </c>
      <c r="E65" s="25" t="s">
        <v>1026</v>
      </c>
      <c r="F65" s="26" t="s">
        <v>707</v>
      </c>
      <c r="G65" s="27">
        <v>5</v>
      </c>
      <c r="H65" s="28"/>
      <c r="I65" s="28"/>
      <c r="J65" s="27">
        <f t="shared" ref="J65:J88" si="15">G65*H65</f>
        <v>0</v>
      </c>
      <c r="K65" s="27">
        <f t="shared" ref="K65:K88" si="16">G65*I65</f>
        <v>0</v>
      </c>
      <c r="L65" s="27">
        <f t="shared" ref="L65:L88" si="17">J65+K65</f>
        <v>0</v>
      </c>
      <c r="M65" s="29">
        <f t="shared" ref="M65:M88" si="18">L65*1.21</f>
        <v>0</v>
      </c>
    </row>
    <row r="66" spans="2:13" ht="27.6" x14ac:dyDescent="0.3">
      <c r="B66" s="22">
        <v>52</v>
      </c>
      <c r="C66" s="23" t="s">
        <v>1027</v>
      </c>
      <c r="D66" s="24" t="s">
        <v>40</v>
      </c>
      <c r="E66" s="25" t="s">
        <v>1028</v>
      </c>
      <c r="F66" s="26" t="s">
        <v>707</v>
      </c>
      <c r="G66" s="27">
        <v>2</v>
      </c>
      <c r="H66" s="28"/>
      <c r="I66" s="28"/>
      <c r="J66" s="27">
        <f t="shared" si="15"/>
        <v>0</v>
      </c>
      <c r="K66" s="27">
        <f t="shared" si="16"/>
        <v>0</v>
      </c>
      <c r="L66" s="27">
        <f t="shared" si="17"/>
        <v>0</v>
      </c>
      <c r="M66" s="29">
        <f t="shared" si="18"/>
        <v>0</v>
      </c>
    </row>
    <row r="67" spans="2:13" ht="27.6" x14ac:dyDescent="0.3">
      <c r="B67" s="22">
        <v>53</v>
      </c>
      <c r="C67" s="23" t="s">
        <v>1029</v>
      </c>
      <c r="D67" s="24" t="s">
        <v>40</v>
      </c>
      <c r="E67" s="25" t="s">
        <v>1030</v>
      </c>
      <c r="F67" s="26" t="s">
        <v>707</v>
      </c>
      <c r="G67" s="27">
        <v>1</v>
      </c>
      <c r="H67" s="28"/>
      <c r="I67" s="28"/>
      <c r="J67" s="27">
        <f t="shared" si="15"/>
        <v>0</v>
      </c>
      <c r="K67" s="27">
        <f t="shared" si="16"/>
        <v>0</v>
      </c>
      <c r="L67" s="27">
        <f t="shared" si="17"/>
        <v>0</v>
      </c>
      <c r="M67" s="29">
        <f t="shared" si="18"/>
        <v>0</v>
      </c>
    </row>
    <row r="68" spans="2:13" x14ac:dyDescent="0.3">
      <c r="B68" s="22">
        <v>54</v>
      </c>
      <c r="C68" s="23" t="s">
        <v>1031</v>
      </c>
      <c r="D68" s="24" t="s">
        <v>40</v>
      </c>
      <c r="E68" s="25" t="s">
        <v>1032</v>
      </c>
      <c r="F68" s="26" t="s">
        <v>707</v>
      </c>
      <c r="G68" s="27">
        <v>2</v>
      </c>
      <c r="H68" s="28"/>
      <c r="I68" s="28"/>
      <c r="J68" s="27">
        <f t="shared" si="15"/>
        <v>0</v>
      </c>
      <c r="K68" s="27">
        <f t="shared" si="16"/>
        <v>0</v>
      </c>
      <c r="L68" s="27">
        <f t="shared" si="17"/>
        <v>0</v>
      </c>
      <c r="M68" s="29">
        <f t="shared" si="18"/>
        <v>0</v>
      </c>
    </row>
    <row r="69" spans="2:13" x14ac:dyDescent="0.3">
      <c r="B69" s="22">
        <v>55</v>
      </c>
      <c r="C69" s="23" t="s">
        <v>1033</v>
      </c>
      <c r="D69" s="24" t="s">
        <v>40</v>
      </c>
      <c r="E69" s="25" t="s">
        <v>1034</v>
      </c>
      <c r="F69" s="26" t="s">
        <v>707</v>
      </c>
      <c r="G69" s="27">
        <v>11</v>
      </c>
      <c r="H69" s="28"/>
      <c r="I69" s="28"/>
      <c r="J69" s="27">
        <f t="shared" si="15"/>
        <v>0</v>
      </c>
      <c r="K69" s="27">
        <f t="shared" si="16"/>
        <v>0</v>
      </c>
      <c r="L69" s="27">
        <f t="shared" si="17"/>
        <v>0</v>
      </c>
      <c r="M69" s="29">
        <f t="shared" si="18"/>
        <v>0</v>
      </c>
    </row>
    <row r="70" spans="2:13" ht="27.6" x14ac:dyDescent="0.3">
      <c r="B70" s="22">
        <v>56</v>
      </c>
      <c r="C70" s="23" t="s">
        <v>1035</v>
      </c>
      <c r="D70" s="24" t="s">
        <v>40</v>
      </c>
      <c r="E70" s="25" t="s">
        <v>1036</v>
      </c>
      <c r="F70" s="26" t="s">
        <v>707</v>
      </c>
      <c r="G70" s="27">
        <v>2</v>
      </c>
      <c r="H70" s="28"/>
      <c r="I70" s="28"/>
      <c r="J70" s="27">
        <f t="shared" si="15"/>
        <v>0</v>
      </c>
      <c r="K70" s="27">
        <f t="shared" si="16"/>
        <v>0</v>
      </c>
      <c r="L70" s="27">
        <f t="shared" si="17"/>
        <v>0</v>
      </c>
      <c r="M70" s="29">
        <f t="shared" si="18"/>
        <v>0</v>
      </c>
    </row>
    <row r="71" spans="2:13" ht="27.6" x14ac:dyDescent="0.3">
      <c r="B71" s="22">
        <v>57</v>
      </c>
      <c r="C71" s="23" t="s">
        <v>1037</v>
      </c>
      <c r="D71" s="24" t="s">
        <v>40</v>
      </c>
      <c r="E71" s="25" t="s">
        <v>1038</v>
      </c>
      <c r="F71" s="26" t="s">
        <v>707</v>
      </c>
      <c r="G71" s="27">
        <v>1</v>
      </c>
      <c r="H71" s="28"/>
      <c r="I71" s="28"/>
      <c r="J71" s="27">
        <f t="shared" si="15"/>
        <v>0</v>
      </c>
      <c r="K71" s="27">
        <f t="shared" si="16"/>
        <v>0</v>
      </c>
      <c r="L71" s="27">
        <f t="shared" si="17"/>
        <v>0</v>
      </c>
      <c r="M71" s="29">
        <f t="shared" si="18"/>
        <v>0</v>
      </c>
    </row>
    <row r="72" spans="2:13" x14ac:dyDescent="0.3">
      <c r="B72" s="22">
        <v>58</v>
      </c>
      <c r="C72" s="23" t="s">
        <v>1039</v>
      </c>
      <c r="D72" s="24" t="s">
        <v>40</v>
      </c>
      <c r="E72" s="25" t="s">
        <v>1040</v>
      </c>
      <c r="F72" s="26" t="s">
        <v>707</v>
      </c>
      <c r="G72" s="27">
        <v>1</v>
      </c>
      <c r="H72" s="28"/>
      <c r="I72" s="28"/>
      <c r="J72" s="27">
        <f t="shared" si="15"/>
        <v>0</v>
      </c>
      <c r="K72" s="27">
        <f t="shared" si="16"/>
        <v>0</v>
      </c>
      <c r="L72" s="27">
        <f t="shared" si="17"/>
        <v>0</v>
      </c>
      <c r="M72" s="29">
        <f t="shared" si="18"/>
        <v>0</v>
      </c>
    </row>
    <row r="73" spans="2:13" ht="41.4" x14ac:dyDescent="0.3">
      <c r="B73" s="22">
        <v>59</v>
      </c>
      <c r="C73" s="23" t="s">
        <v>1041</v>
      </c>
      <c r="D73" s="24" t="s">
        <v>40</v>
      </c>
      <c r="E73" s="25" t="s">
        <v>1042</v>
      </c>
      <c r="F73" s="26" t="s">
        <v>707</v>
      </c>
      <c r="G73" s="27">
        <v>1</v>
      </c>
      <c r="H73" s="28"/>
      <c r="I73" s="28"/>
      <c r="J73" s="27">
        <f t="shared" si="15"/>
        <v>0</v>
      </c>
      <c r="K73" s="27">
        <f t="shared" si="16"/>
        <v>0</v>
      </c>
      <c r="L73" s="27">
        <f t="shared" si="17"/>
        <v>0</v>
      </c>
      <c r="M73" s="29">
        <f t="shared" si="18"/>
        <v>0</v>
      </c>
    </row>
    <row r="74" spans="2:13" ht="27.6" x14ac:dyDescent="0.3">
      <c r="B74" s="22">
        <v>60</v>
      </c>
      <c r="C74" s="23" t="s">
        <v>1043</v>
      </c>
      <c r="D74" s="24" t="s">
        <v>40</v>
      </c>
      <c r="E74" s="25" t="s">
        <v>1044</v>
      </c>
      <c r="F74" s="26" t="s">
        <v>707</v>
      </c>
      <c r="G74" s="27">
        <v>2</v>
      </c>
      <c r="H74" s="28"/>
      <c r="I74" s="28"/>
      <c r="J74" s="27">
        <f t="shared" si="15"/>
        <v>0</v>
      </c>
      <c r="K74" s="27">
        <f t="shared" si="16"/>
        <v>0</v>
      </c>
      <c r="L74" s="27">
        <f t="shared" si="17"/>
        <v>0</v>
      </c>
      <c r="M74" s="29">
        <f t="shared" si="18"/>
        <v>0</v>
      </c>
    </row>
    <row r="75" spans="2:13" ht="27.6" x14ac:dyDescent="0.3">
      <c r="B75" s="22">
        <v>61</v>
      </c>
      <c r="C75" s="23" t="s">
        <v>1045</v>
      </c>
      <c r="D75" s="24" t="s">
        <v>40</v>
      </c>
      <c r="E75" s="25" t="s">
        <v>1046</v>
      </c>
      <c r="F75" s="26" t="s">
        <v>707</v>
      </c>
      <c r="G75" s="27">
        <v>1</v>
      </c>
      <c r="H75" s="28"/>
      <c r="I75" s="28"/>
      <c r="J75" s="27">
        <f t="shared" si="15"/>
        <v>0</v>
      </c>
      <c r="K75" s="27">
        <f t="shared" si="16"/>
        <v>0</v>
      </c>
      <c r="L75" s="27">
        <f t="shared" si="17"/>
        <v>0</v>
      </c>
      <c r="M75" s="29">
        <f t="shared" si="18"/>
        <v>0</v>
      </c>
    </row>
    <row r="76" spans="2:13" x14ac:dyDescent="0.3">
      <c r="B76" s="22">
        <v>62</v>
      </c>
      <c r="C76" s="23" t="s">
        <v>1047</v>
      </c>
      <c r="D76" s="24" t="s">
        <v>40</v>
      </c>
      <c r="E76" s="25" t="s">
        <v>1048</v>
      </c>
      <c r="F76" s="26" t="s">
        <v>707</v>
      </c>
      <c r="G76" s="27">
        <v>8</v>
      </c>
      <c r="H76" s="28"/>
      <c r="I76" s="28"/>
      <c r="J76" s="27">
        <f t="shared" si="15"/>
        <v>0</v>
      </c>
      <c r="K76" s="27">
        <f t="shared" si="16"/>
        <v>0</v>
      </c>
      <c r="L76" s="27">
        <f t="shared" si="17"/>
        <v>0</v>
      </c>
      <c r="M76" s="29">
        <f t="shared" si="18"/>
        <v>0</v>
      </c>
    </row>
    <row r="77" spans="2:13" ht="27.6" x14ac:dyDescent="0.3">
      <c r="B77" s="22">
        <v>63</v>
      </c>
      <c r="C77" s="23" t="s">
        <v>1049</v>
      </c>
      <c r="D77" s="24" t="s">
        <v>40</v>
      </c>
      <c r="E77" s="25" t="s">
        <v>1050</v>
      </c>
      <c r="F77" s="26" t="s">
        <v>99</v>
      </c>
      <c r="G77" s="27">
        <v>1</v>
      </c>
      <c r="H77" s="28"/>
      <c r="I77" s="28"/>
      <c r="J77" s="27">
        <f t="shared" si="15"/>
        <v>0</v>
      </c>
      <c r="K77" s="27">
        <f t="shared" si="16"/>
        <v>0</v>
      </c>
      <c r="L77" s="27">
        <f t="shared" si="17"/>
        <v>0</v>
      </c>
      <c r="M77" s="29">
        <f t="shared" si="18"/>
        <v>0</v>
      </c>
    </row>
    <row r="78" spans="2:13" x14ac:dyDescent="0.3">
      <c r="B78" s="22">
        <v>64</v>
      </c>
      <c r="C78" s="23" t="s">
        <v>1051</v>
      </c>
      <c r="D78" s="24" t="s">
        <v>40</v>
      </c>
      <c r="E78" s="25" t="s">
        <v>1052</v>
      </c>
      <c r="F78" s="26" t="s">
        <v>707</v>
      </c>
      <c r="G78" s="27">
        <v>1</v>
      </c>
      <c r="H78" s="28"/>
      <c r="I78" s="28"/>
      <c r="J78" s="27">
        <f t="shared" si="15"/>
        <v>0</v>
      </c>
      <c r="K78" s="27">
        <f t="shared" si="16"/>
        <v>0</v>
      </c>
      <c r="L78" s="27">
        <f t="shared" si="17"/>
        <v>0</v>
      </c>
      <c r="M78" s="29">
        <f t="shared" si="18"/>
        <v>0</v>
      </c>
    </row>
    <row r="79" spans="2:13" x14ac:dyDescent="0.3">
      <c r="B79" s="22">
        <v>65</v>
      </c>
      <c r="C79" s="23" t="s">
        <v>1053</v>
      </c>
      <c r="D79" s="24" t="s">
        <v>40</v>
      </c>
      <c r="E79" s="25" t="s">
        <v>1054</v>
      </c>
      <c r="F79" s="26" t="s">
        <v>707</v>
      </c>
      <c r="G79" s="27">
        <v>12</v>
      </c>
      <c r="H79" s="28"/>
      <c r="I79" s="28"/>
      <c r="J79" s="27">
        <f t="shared" si="15"/>
        <v>0</v>
      </c>
      <c r="K79" s="27">
        <f t="shared" si="16"/>
        <v>0</v>
      </c>
      <c r="L79" s="27">
        <f t="shared" si="17"/>
        <v>0</v>
      </c>
      <c r="M79" s="29">
        <f t="shared" si="18"/>
        <v>0</v>
      </c>
    </row>
    <row r="80" spans="2:13" ht="27.6" x14ac:dyDescent="0.3">
      <c r="B80" s="22">
        <v>66</v>
      </c>
      <c r="C80" s="23" t="s">
        <v>1055</v>
      </c>
      <c r="D80" s="24" t="s">
        <v>40</v>
      </c>
      <c r="E80" s="25" t="s">
        <v>1056</v>
      </c>
      <c r="F80" s="26" t="s">
        <v>707</v>
      </c>
      <c r="G80" s="27">
        <v>1</v>
      </c>
      <c r="H80" s="28"/>
      <c r="I80" s="28"/>
      <c r="J80" s="27">
        <f t="shared" si="15"/>
        <v>0</v>
      </c>
      <c r="K80" s="27">
        <f t="shared" si="16"/>
        <v>0</v>
      </c>
      <c r="L80" s="27">
        <f t="shared" si="17"/>
        <v>0</v>
      </c>
      <c r="M80" s="29">
        <f t="shared" si="18"/>
        <v>0</v>
      </c>
    </row>
    <row r="81" spans="2:13" x14ac:dyDescent="0.3">
      <c r="B81" s="22">
        <v>67</v>
      </c>
      <c r="C81" s="23" t="s">
        <v>1057</v>
      </c>
      <c r="D81" s="24" t="s">
        <v>40</v>
      </c>
      <c r="E81" s="25" t="s">
        <v>1058</v>
      </c>
      <c r="F81" s="26" t="s">
        <v>707</v>
      </c>
      <c r="G81" s="27">
        <v>3</v>
      </c>
      <c r="H81" s="28"/>
      <c r="I81" s="28"/>
      <c r="J81" s="27">
        <f t="shared" si="15"/>
        <v>0</v>
      </c>
      <c r="K81" s="27">
        <f t="shared" si="16"/>
        <v>0</v>
      </c>
      <c r="L81" s="27">
        <f t="shared" si="17"/>
        <v>0</v>
      </c>
      <c r="M81" s="29">
        <f t="shared" si="18"/>
        <v>0</v>
      </c>
    </row>
    <row r="82" spans="2:13" ht="27.6" x14ac:dyDescent="0.3">
      <c r="B82" s="22">
        <v>68</v>
      </c>
      <c r="C82" s="23" t="s">
        <v>1059</v>
      </c>
      <c r="D82" s="24" t="s">
        <v>40</v>
      </c>
      <c r="E82" s="25" t="s">
        <v>1060</v>
      </c>
      <c r="F82" s="26" t="s">
        <v>707</v>
      </c>
      <c r="G82" s="27">
        <v>1</v>
      </c>
      <c r="H82" s="28"/>
      <c r="I82" s="28"/>
      <c r="J82" s="27">
        <f t="shared" si="15"/>
        <v>0</v>
      </c>
      <c r="K82" s="27">
        <f t="shared" si="16"/>
        <v>0</v>
      </c>
      <c r="L82" s="27">
        <f t="shared" si="17"/>
        <v>0</v>
      </c>
      <c r="M82" s="29">
        <f t="shared" si="18"/>
        <v>0</v>
      </c>
    </row>
    <row r="83" spans="2:13" ht="27.6" x14ac:dyDescent="0.3">
      <c r="B83" s="22">
        <v>69</v>
      </c>
      <c r="C83" s="23" t="s">
        <v>1061</v>
      </c>
      <c r="D83" s="24" t="s">
        <v>40</v>
      </c>
      <c r="E83" s="25" t="s">
        <v>1062</v>
      </c>
      <c r="F83" s="26" t="s">
        <v>99</v>
      </c>
      <c r="G83" s="27">
        <v>12</v>
      </c>
      <c r="H83" s="28"/>
      <c r="I83" s="28"/>
      <c r="J83" s="27">
        <f t="shared" si="15"/>
        <v>0</v>
      </c>
      <c r="K83" s="27">
        <f t="shared" si="16"/>
        <v>0</v>
      </c>
      <c r="L83" s="27">
        <f t="shared" si="17"/>
        <v>0</v>
      </c>
      <c r="M83" s="29">
        <f t="shared" si="18"/>
        <v>0</v>
      </c>
    </row>
    <row r="84" spans="2:13" ht="27.6" x14ac:dyDescent="0.3">
      <c r="B84" s="22">
        <v>70</v>
      </c>
      <c r="C84" s="23" t="s">
        <v>1063</v>
      </c>
      <c r="D84" s="24" t="s">
        <v>40</v>
      </c>
      <c r="E84" s="25" t="s">
        <v>1064</v>
      </c>
      <c r="F84" s="26" t="s">
        <v>99</v>
      </c>
      <c r="G84" s="27">
        <v>3</v>
      </c>
      <c r="H84" s="28"/>
      <c r="I84" s="28"/>
      <c r="J84" s="27">
        <f t="shared" si="15"/>
        <v>0</v>
      </c>
      <c r="K84" s="27">
        <f t="shared" si="16"/>
        <v>0</v>
      </c>
      <c r="L84" s="27">
        <f t="shared" si="17"/>
        <v>0</v>
      </c>
      <c r="M84" s="29">
        <f t="shared" si="18"/>
        <v>0</v>
      </c>
    </row>
    <row r="85" spans="2:13" ht="27.6" x14ac:dyDescent="0.3">
      <c r="B85" s="22">
        <v>71</v>
      </c>
      <c r="C85" s="23" t="s">
        <v>1065</v>
      </c>
      <c r="D85" s="24" t="s">
        <v>40</v>
      </c>
      <c r="E85" s="25" t="s">
        <v>1066</v>
      </c>
      <c r="F85" s="26" t="s">
        <v>99</v>
      </c>
      <c r="G85" s="27">
        <v>1</v>
      </c>
      <c r="H85" s="28"/>
      <c r="I85" s="28"/>
      <c r="J85" s="27">
        <f t="shared" si="15"/>
        <v>0</v>
      </c>
      <c r="K85" s="27">
        <f t="shared" si="16"/>
        <v>0</v>
      </c>
      <c r="L85" s="27">
        <f t="shared" si="17"/>
        <v>0</v>
      </c>
      <c r="M85" s="29">
        <f t="shared" si="18"/>
        <v>0</v>
      </c>
    </row>
    <row r="86" spans="2:13" x14ac:dyDescent="0.3">
      <c r="B86" s="22">
        <v>72</v>
      </c>
      <c r="C86" s="23" t="s">
        <v>1067</v>
      </c>
      <c r="D86" s="24" t="s">
        <v>40</v>
      </c>
      <c r="E86" s="25" t="s">
        <v>1068</v>
      </c>
      <c r="F86" s="26" t="s">
        <v>99</v>
      </c>
      <c r="G86" s="27">
        <v>1</v>
      </c>
      <c r="H86" s="28"/>
      <c r="I86" s="28"/>
      <c r="J86" s="27">
        <f t="shared" si="15"/>
        <v>0</v>
      </c>
      <c r="K86" s="27">
        <f t="shared" si="16"/>
        <v>0</v>
      </c>
      <c r="L86" s="27">
        <f t="shared" si="17"/>
        <v>0</v>
      </c>
      <c r="M86" s="29">
        <f t="shared" si="18"/>
        <v>0</v>
      </c>
    </row>
    <row r="87" spans="2:13" ht="27.6" x14ac:dyDescent="0.3">
      <c r="B87" s="22">
        <v>73</v>
      </c>
      <c r="C87" s="23" t="s">
        <v>1069</v>
      </c>
      <c r="D87" s="24" t="s">
        <v>40</v>
      </c>
      <c r="E87" s="25" t="s">
        <v>1070</v>
      </c>
      <c r="F87" s="26" t="s">
        <v>61</v>
      </c>
      <c r="G87" s="27">
        <v>0.42</v>
      </c>
      <c r="H87" s="28"/>
      <c r="I87" s="28"/>
      <c r="J87" s="27">
        <f t="shared" si="15"/>
        <v>0</v>
      </c>
      <c r="K87" s="27">
        <f t="shared" si="16"/>
        <v>0</v>
      </c>
      <c r="L87" s="27">
        <f t="shared" si="17"/>
        <v>0</v>
      </c>
      <c r="M87" s="29">
        <f t="shared" si="18"/>
        <v>0</v>
      </c>
    </row>
    <row r="88" spans="2:13" ht="41.4" x14ac:dyDescent="0.3">
      <c r="B88" s="22">
        <v>74</v>
      </c>
      <c r="C88" s="23" t="s">
        <v>1071</v>
      </c>
      <c r="D88" s="24" t="s">
        <v>40</v>
      </c>
      <c r="E88" s="25" t="s">
        <v>1072</v>
      </c>
      <c r="F88" s="26" t="s">
        <v>945</v>
      </c>
      <c r="G88" s="27">
        <v>715.88199999999995</v>
      </c>
      <c r="H88" s="28"/>
      <c r="I88" s="28"/>
      <c r="J88" s="27">
        <f t="shared" si="15"/>
        <v>0</v>
      </c>
      <c r="K88" s="27">
        <f t="shared" si="16"/>
        <v>0</v>
      </c>
      <c r="L88" s="27">
        <f t="shared" si="17"/>
        <v>0</v>
      </c>
      <c r="M88" s="29">
        <f t="shared" si="18"/>
        <v>0</v>
      </c>
    </row>
    <row r="89" spans="2:13" ht="18" customHeight="1" x14ac:dyDescent="0.3">
      <c r="B89" s="42"/>
      <c r="C89" s="18" t="s">
        <v>1073</v>
      </c>
      <c r="D89" s="43"/>
      <c r="E89" s="19" t="s">
        <v>1074</v>
      </c>
      <c r="F89" s="30"/>
      <c r="G89" s="19"/>
      <c r="H89" s="19"/>
      <c r="I89" s="19"/>
      <c r="J89" s="20">
        <f>SUBTOTAL(9,J90:J91)</f>
        <v>0</v>
      </c>
      <c r="K89" s="20">
        <f>SUBTOTAL(9,K90:K91)</f>
        <v>0</v>
      </c>
      <c r="L89" s="20">
        <f>SUBTOTAL(9,L90:L91)</f>
        <v>0</v>
      </c>
      <c r="M89" s="21">
        <f>SUBTOTAL(9,M90:M91)</f>
        <v>0</v>
      </c>
    </row>
    <row r="90" spans="2:13" ht="41.4" x14ac:dyDescent="0.3">
      <c r="B90" s="22">
        <v>75</v>
      </c>
      <c r="C90" s="23" t="s">
        <v>1075</v>
      </c>
      <c r="D90" s="24" t="s">
        <v>40</v>
      </c>
      <c r="E90" s="25" t="s">
        <v>1076</v>
      </c>
      <c r="F90" s="26" t="s">
        <v>707</v>
      </c>
      <c r="G90" s="27">
        <v>2</v>
      </c>
      <c r="H90" s="28"/>
      <c r="I90" s="28"/>
      <c r="J90" s="27">
        <f>G90*H90</f>
        <v>0</v>
      </c>
      <c r="K90" s="27">
        <f>G90*I90</f>
        <v>0</v>
      </c>
      <c r="L90" s="27">
        <f>J90+K90</f>
        <v>0</v>
      </c>
      <c r="M90" s="29">
        <f>L90*1.21</f>
        <v>0</v>
      </c>
    </row>
    <row r="91" spans="2:13" ht="41.4" x14ac:dyDescent="0.3">
      <c r="B91" s="22">
        <v>76</v>
      </c>
      <c r="C91" s="23" t="s">
        <v>1077</v>
      </c>
      <c r="D91" s="24" t="s">
        <v>40</v>
      </c>
      <c r="E91" s="25" t="s">
        <v>1078</v>
      </c>
      <c r="F91" s="26" t="s">
        <v>945</v>
      </c>
      <c r="G91" s="27">
        <v>204</v>
      </c>
      <c r="H91" s="28"/>
      <c r="I91" s="28"/>
      <c r="J91" s="27">
        <f>G91*H91</f>
        <v>0</v>
      </c>
      <c r="K91" s="27">
        <f>G91*I91</f>
        <v>0</v>
      </c>
      <c r="L91" s="27">
        <f>J91+K91</f>
        <v>0</v>
      </c>
      <c r="M91" s="29">
        <f>L91*1.21</f>
        <v>0</v>
      </c>
    </row>
    <row r="92" spans="2:13" ht="18" customHeight="1" x14ac:dyDescent="0.3">
      <c r="B92" s="42"/>
      <c r="C92" s="18" t="s">
        <v>1079</v>
      </c>
      <c r="D92" s="43"/>
      <c r="E92" s="19" t="s">
        <v>1080</v>
      </c>
      <c r="F92" s="30"/>
      <c r="G92" s="19"/>
      <c r="H92" s="19"/>
      <c r="I92" s="19"/>
      <c r="J92" s="20">
        <f>SUBTOTAL(9,J93:J93)</f>
        <v>0</v>
      </c>
      <c r="K92" s="20">
        <f>SUBTOTAL(9,K93:K93)</f>
        <v>0</v>
      </c>
      <c r="L92" s="20">
        <f t="shared" ref="L92:M92" si="19">SUBTOTAL(9,L93:L93)</f>
        <v>0</v>
      </c>
      <c r="M92" s="21">
        <f t="shared" si="19"/>
        <v>0</v>
      </c>
    </row>
    <row r="93" spans="2:13" ht="28.2" thickBot="1" x14ac:dyDescent="0.35">
      <c r="B93" s="31">
        <v>77</v>
      </c>
      <c r="C93" s="12" t="s">
        <v>1081</v>
      </c>
      <c r="D93" s="32" t="s">
        <v>40</v>
      </c>
      <c r="E93" s="33" t="s">
        <v>1082</v>
      </c>
      <c r="F93" s="34" t="s">
        <v>99</v>
      </c>
      <c r="G93" s="35">
        <v>2</v>
      </c>
      <c r="H93" s="36"/>
      <c r="I93" s="36"/>
      <c r="J93" s="35">
        <f>G93*H93</f>
        <v>0</v>
      </c>
      <c r="K93" s="35">
        <f>G93*I93</f>
        <v>0</v>
      </c>
      <c r="L93" s="35">
        <f>J93+K93</f>
        <v>0</v>
      </c>
      <c r="M93" s="37">
        <f>L93*1.21</f>
        <v>0</v>
      </c>
    </row>
    <row r="94" spans="2:13" ht="21" customHeight="1" thickTop="1" thickBot="1" x14ac:dyDescent="0.35">
      <c r="B94" s="11"/>
      <c r="C94" s="38"/>
      <c r="D94" s="38"/>
      <c r="E94" s="38" t="s">
        <v>42</v>
      </c>
      <c r="F94" s="38"/>
      <c r="G94" s="38"/>
      <c r="H94" s="38"/>
      <c r="I94" s="38"/>
      <c r="J94" s="39">
        <f>SUBTOTAL(9,J9:J93)</f>
        <v>0</v>
      </c>
      <c r="K94" s="39">
        <f>SUBTOTAL(9,K9:K93)</f>
        <v>0</v>
      </c>
      <c r="L94" s="39">
        <f>SUBTOTAL(9,L9:L93)</f>
        <v>0</v>
      </c>
      <c r="M94" s="40">
        <f>SUBTOTAL(9,M9:M93)</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0DE5D-41B4-4AB5-B0F1-539554585F17}">
  <dimension ref="B1:Q179"/>
  <sheetViews>
    <sheetView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s="50" customFormat="1"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1083</v>
      </c>
      <c r="E4" s="403"/>
      <c r="F4" s="403"/>
      <c r="G4" s="403"/>
      <c r="H4" s="403"/>
      <c r="I4" s="404"/>
      <c r="J4" s="404"/>
      <c r="K4" s="404"/>
      <c r="L4" s="404"/>
      <c r="M4" s="405"/>
    </row>
    <row r="5" spans="2:17" ht="15" thickBot="1" x14ac:dyDescent="0.35">
      <c r="B5" s="406" t="s">
        <v>5</v>
      </c>
      <c r="C5" s="407"/>
      <c r="D5" s="2" t="s">
        <v>6</v>
      </c>
      <c r="E5" s="408" t="s">
        <v>1084</v>
      </c>
      <c r="F5" s="408"/>
      <c r="G5" s="408"/>
      <c r="H5" s="408"/>
      <c r="I5" s="408"/>
      <c r="J5" s="408"/>
      <c r="K5" s="408"/>
      <c r="L5" s="408"/>
      <c r="M5" s="409"/>
    </row>
    <row r="6" spans="2:17" ht="5.0999999999999996"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1085</v>
      </c>
      <c r="D9" s="18"/>
      <c r="E9" s="19" t="s">
        <v>39</v>
      </c>
      <c r="F9" s="19"/>
      <c r="G9" s="19"/>
      <c r="H9" s="19"/>
      <c r="I9" s="19"/>
      <c r="J9" s="20">
        <f>SUBTOTAL(9,J10:J20)</f>
        <v>0</v>
      </c>
      <c r="K9" s="20">
        <f>SUBTOTAL(9,K10:K20)</f>
        <v>0</v>
      </c>
      <c r="L9" s="20">
        <f>SUBTOTAL(9,L10:L20)</f>
        <v>0</v>
      </c>
      <c r="M9" s="21">
        <f>SUBTOTAL(9,M10:M20)</f>
        <v>0</v>
      </c>
      <c r="N9" s="16"/>
      <c r="O9" s="16"/>
      <c r="P9" s="16"/>
      <c r="Q9" s="16"/>
    </row>
    <row r="10" spans="2:17" x14ac:dyDescent="0.3">
      <c r="B10" s="22">
        <v>1</v>
      </c>
      <c r="C10" s="23" t="s">
        <v>1086</v>
      </c>
      <c r="D10" s="24" t="s">
        <v>40</v>
      </c>
      <c r="E10" s="25" t="s">
        <v>51</v>
      </c>
      <c r="F10" s="24" t="s">
        <v>41</v>
      </c>
      <c r="G10" s="27">
        <v>1</v>
      </c>
      <c r="H10" s="28"/>
      <c r="I10" s="28"/>
      <c r="J10" s="27">
        <f t="shared" ref="J10:J20" si="0">G10*H10</f>
        <v>0</v>
      </c>
      <c r="K10" s="27">
        <f t="shared" ref="K10:K20" si="1">G10*I10</f>
        <v>0</v>
      </c>
      <c r="L10" s="27">
        <f t="shared" ref="L10:L20" si="2">J10+K10</f>
        <v>0</v>
      </c>
      <c r="M10" s="29">
        <f t="shared" ref="M10:M20" si="3">L10*1.21</f>
        <v>0</v>
      </c>
    </row>
    <row r="11" spans="2:17" x14ac:dyDescent="0.3">
      <c r="B11" s="22">
        <v>2</v>
      </c>
      <c r="C11" s="23" t="s">
        <v>1087</v>
      </c>
      <c r="D11" s="24" t="s">
        <v>40</v>
      </c>
      <c r="E11" s="25" t="s">
        <v>1088</v>
      </c>
      <c r="F11" s="24" t="s">
        <v>41</v>
      </c>
      <c r="G11" s="27">
        <v>1</v>
      </c>
      <c r="H11" s="28"/>
      <c r="I11" s="28"/>
      <c r="J11" s="27">
        <f t="shared" si="0"/>
        <v>0</v>
      </c>
      <c r="K11" s="27">
        <f t="shared" si="1"/>
        <v>0</v>
      </c>
      <c r="L11" s="27">
        <f t="shared" si="2"/>
        <v>0</v>
      </c>
      <c r="M11" s="29">
        <f t="shared" si="3"/>
        <v>0</v>
      </c>
    </row>
    <row r="12" spans="2:17" x14ac:dyDescent="0.3">
      <c r="B12" s="22">
        <v>3</v>
      </c>
      <c r="C12" s="23" t="s">
        <v>1089</v>
      </c>
      <c r="D12" s="51" t="s">
        <v>1090</v>
      </c>
      <c r="E12" s="25" t="s">
        <v>1091</v>
      </c>
      <c r="F12" s="24" t="s">
        <v>41</v>
      </c>
      <c r="G12" s="27">
        <v>1</v>
      </c>
      <c r="H12" s="28"/>
      <c r="I12" s="28"/>
      <c r="J12" s="27">
        <f t="shared" si="0"/>
        <v>0</v>
      </c>
      <c r="K12" s="27">
        <f t="shared" si="1"/>
        <v>0</v>
      </c>
      <c r="L12" s="27">
        <f t="shared" si="2"/>
        <v>0</v>
      </c>
      <c r="M12" s="29">
        <f t="shared" si="3"/>
        <v>0</v>
      </c>
    </row>
    <row r="13" spans="2:17" x14ac:dyDescent="0.3">
      <c r="B13" s="22">
        <v>4</v>
      </c>
      <c r="C13" s="23" t="s">
        <v>1092</v>
      </c>
      <c r="D13" s="51" t="s">
        <v>1090</v>
      </c>
      <c r="E13" s="25" t="s">
        <v>1093</v>
      </c>
      <c r="F13" s="24" t="s">
        <v>41</v>
      </c>
      <c r="G13" s="27">
        <v>1</v>
      </c>
      <c r="H13" s="28"/>
      <c r="I13" s="28"/>
      <c r="J13" s="27">
        <f t="shared" si="0"/>
        <v>0</v>
      </c>
      <c r="K13" s="27">
        <f t="shared" si="1"/>
        <v>0</v>
      </c>
      <c r="L13" s="27">
        <f t="shared" si="2"/>
        <v>0</v>
      </c>
      <c r="M13" s="29">
        <f t="shared" si="3"/>
        <v>0</v>
      </c>
    </row>
    <row r="14" spans="2:17" x14ac:dyDescent="0.3">
      <c r="B14" s="22"/>
      <c r="C14" s="23"/>
      <c r="D14" s="51"/>
      <c r="E14" s="52" t="s">
        <v>1094</v>
      </c>
      <c r="F14" s="24"/>
      <c r="G14" s="27"/>
      <c r="H14" s="28"/>
      <c r="I14" s="28"/>
      <c r="J14" s="27"/>
      <c r="K14" s="27"/>
      <c r="L14" s="27"/>
      <c r="M14" s="29"/>
    </row>
    <row r="15" spans="2:17" x14ac:dyDescent="0.3">
      <c r="B15" s="22">
        <v>5</v>
      </c>
      <c r="C15" s="23" t="s">
        <v>1095</v>
      </c>
      <c r="D15" s="51" t="s">
        <v>1090</v>
      </c>
      <c r="E15" s="25" t="s">
        <v>1096</v>
      </c>
      <c r="F15" s="24" t="s">
        <v>41</v>
      </c>
      <c r="G15" s="27">
        <v>1</v>
      </c>
      <c r="H15" s="28"/>
      <c r="I15" s="28"/>
      <c r="J15" s="27">
        <f t="shared" si="0"/>
        <v>0</v>
      </c>
      <c r="K15" s="27">
        <f t="shared" si="1"/>
        <v>0</v>
      </c>
      <c r="L15" s="27">
        <f t="shared" si="2"/>
        <v>0</v>
      </c>
      <c r="M15" s="29">
        <f t="shared" si="3"/>
        <v>0</v>
      </c>
    </row>
    <row r="16" spans="2:17" x14ac:dyDescent="0.3">
      <c r="B16" s="22">
        <v>6</v>
      </c>
      <c r="C16" s="23" t="s">
        <v>1097</v>
      </c>
      <c r="D16" s="24" t="s">
        <v>40</v>
      </c>
      <c r="E16" s="25" t="s">
        <v>1098</v>
      </c>
      <c r="F16" s="24" t="s">
        <v>41</v>
      </c>
      <c r="G16" s="27">
        <v>1</v>
      </c>
      <c r="H16" s="28"/>
      <c r="I16" s="28"/>
      <c r="J16" s="27">
        <f t="shared" si="0"/>
        <v>0</v>
      </c>
      <c r="K16" s="27">
        <f t="shared" si="1"/>
        <v>0</v>
      </c>
      <c r="L16" s="27">
        <f t="shared" si="2"/>
        <v>0</v>
      </c>
      <c r="M16" s="29">
        <f t="shared" si="3"/>
        <v>0</v>
      </c>
    </row>
    <row r="17" spans="2:13" x14ac:dyDescent="0.3">
      <c r="B17" s="22">
        <v>7</v>
      </c>
      <c r="C17" s="23" t="s">
        <v>1099</v>
      </c>
      <c r="D17" s="24" t="s">
        <v>40</v>
      </c>
      <c r="E17" s="53" t="s">
        <v>1100</v>
      </c>
      <c r="F17" s="24" t="s">
        <v>41</v>
      </c>
      <c r="G17" s="27">
        <v>1</v>
      </c>
      <c r="H17" s="28"/>
      <c r="I17" s="28"/>
      <c r="J17" s="27">
        <f t="shared" si="0"/>
        <v>0</v>
      </c>
      <c r="K17" s="27">
        <f t="shared" si="1"/>
        <v>0</v>
      </c>
      <c r="L17" s="27">
        <f t="shared" si="2"/>
        <v>0</v>
      </c>
      <c r="M17" s="29">
        <f t="shared" si="3"/>
        <v>0</v>
      </c>
    </row>
    <row r="18" spans="2:13" x14ac:dyDescent="0.3">
      <c r="B18" s="22">
        <v>8</v>
      </c>
      <c r="C18" s="23" t="s">
        <v>1101</v>
      </c>
      <c r="D18" s="24" t="s">
        <v>40</v>
      </c>
      <c r="E18" s="25" t="s">
        <v>1102</v>
      </c>
      <c r="F18" s="24" t="s">
        <v>41</v>
      </c>
      <c r="G18" s="27">
        <v>1</v>
      </c>
      <c r="H18" s="28"/>
      <c r="I18" s="28"/>
      <c r="J18" s="27">
        <f t="shared" si="0"/>
        <v>0</v>
      </c>
      <c r="K18" s="27">
        <f t="shared" si="1"/>
        <v>0</v>
      </c>
      <c r="L18" s="27">
        <f t="shared" si="2"/>
        <v>0</v>
      </c>
      <c r="M18" s="29">
        <f t="shared" si="3"/>
        <v>0</v>
      </c>
    </row>
    <row r="19" spans="2:13" x14ac:dyDescent="0.3">
      <c r="B19" s="22"/>
      <c r="C19" s="23"/>
      <c r="D19" s="24"/>
      <c r="E19" s="52" t="s">
        <v>1103</v>
      </c>
      <c r="F19" s="24"/>
      <c r="G19" s="27"/>
      <c r="H19" s="28"/>
      <c r="I19" s="28"/>
      <c r="J19" s="27"/>
      <c r="K19" s="27"/>
      <c r="L19" s="27"/>
      <c r="M19" s="29"/>
    </row>
    <row r="20" spans="2:13" x14ac:dyDescent="0.3">
      <c r="B20" s="22">
        <v>9</v>
      </c>
      <c r="C20" s="23" t="s">
        <v>1104</v>
      </c>
      <c r="D20" s="24" t="s">
        <v>40</v>
      </c>
      <c r="E20" s="25" t="s">
        <v>1105</v>
      </c>
      <c r="F20" s="24" t="s">
        <v>41</v>
      </c>
      <c r="G20" s="27">
        <v>1</v>
      </c>
      <c r="H20" s="28"/>
      <c r="I20" s="28"/>
      <c r="J20" s="27">
        <f t="shared" si="0"/>
        <v>0</v>
      </c>
      <c r="K20" s="27">
        <f t="shared" si="1"/>
        <v>0</v>
      </c>
      <c r="L20" s="27">
        <f t="shared" si="2"/>
        <v>0</v>
      </c>
      <c r="M20" s="29">
        <f t="shared" si="3"/>
        <v>0</v>
      </c>
    </row>
    <row r="21" spans="2:13" x14ac:dyDescent="0.3">
      <c r="B21" s="54"/>
      <c r="C21" s="55" t="s">
        <v>1106</v>
      </c>
      <c r="D21" s="55"/>
      <c r="E21" s="56" t="s">
        <v>1107</v>
      </c>
      <c r="F21" s="57"/>
      <c r="G21" s="57"/>
      <c r="H21" s="57"/>
      <c r="I21" s="57"/>
      <c r="J21" s="58">
        <f>SUBTOTAL(9,J22:J28)</f>
        <v>0</v>
      </c>
      <c r="K21" s="58">
        <f>SUBTOTAL(9,K22:K28)</f>
        <v>0</v>
      </c>
      <c r="L21" s="58">
        <f>SUBTOTAL(9,L22:L28)</f>
        <v>0</v>
      </c>
      <c r="M21" s="59">
        <f>SUBTOTAL(9,M22:M28)</f>
        <v>0</v>
      </c>
    </row>
    <row r="22" spans="2:13" ht="41.4" x14ac:dyDescent="0.3">
      <c r="B22" s="22">
        <v>10</v>
      </c>
      <c r="C22" s="23" t="s">
        <v>1108</v>
      </c>
      <c r="D22" s="24" t="s">
        <v>40</v>
      </c>
      <c r="E22" s="60" t="s">
        <v>1109</v>
      </c>
      <c r="F22" s="24" t="s">
        <v>108</v>
      </c>
      <c r="G22" s="61">
        <v>25</v>
      </c>
      <c r="H22" s="62"/>
      <c r="I22" s="62"/>
      <c r="J22" s="61">
        <f t="shared" ref="J22:J28" si="4">G22*H22</f>
        <v>0</v>
      </c>
      <c r="K22" s="61">
        <f t="shared" ref="K22:K28" si="5">G22*I22</f>
        <v>0</v>
      </c>
      <c r="L22" s="61">
        <f t="shared" ref="L22:L28" si="6">J22+K22</f>
        <v>0</v>
      </c>
      <c r="M22" s="63">
        <f t="shared" ref="M22:M28" si="7">L22*1.21</f>
        <v>0</v>
      </c>
    </row>
    <row r="23" spans="2:13" x14ac:dyDescent="0.3">
      <c r="B23" s="22"/>
      <c r="C23" s="23"/>
      <c r="D23" s="24"/>
      <c r="E23" s="52" t="s">
        <v>1110</v>
      </c>
      <c r="F23" s="24"/>
      <c r="G23" s="61"/>
      <c r="H23" s="62"/>
      <c r="I23" s="62"/>
      <c r="J23" s="61"/>
      <c r="K23" s="61"/>
      <c r="L23" s="61"/>
      <c r="M23" s="63"/>
    </row>
    <row r="24" spans="2:13" ht="41.4" x14ac:dyDescent="0.3">
      <c r="B24" s="22">
        <v>11</v>
      </c>
      <c r="C24" s="23" t="s">
        <v>1111</v>
      </c>
      <c r="D24" s="24" t="s">
        <v>40</v>
      </c>
      <c r="E24" s="60" t="s">
        <v>1112</v>
      </c>
      <c r="F24" s="24" t="s">
        <v>187</v>
      </c>
      <c r="G24" s="61">
        <v>30</v>
      </c>
      <c r="H24" s="62"/>
      <c r="I24" s="62"/>
      <c r="J24" s="61">
        <f t="shared" si="4"/>
        <v>0</v>
      </c>
      <c r="K24" s="61">
        <f t="shared" si="5"/>
        <v>0</v>
      </c>
      <c r="L24" s="61">
        <f t="shared" si="6"/>
        <v>0</v>
      </c>
      <c r="M24" s="63">
        <f t="shared" si="7"/>
        <v>0</v>
      </c>
    </row>
    <row r="25" spans="2:13" x14ac:dyDescent="0.3">
      <c r="B25" s="22"/>
      <c r="C25" s="23"/>
      <c r="D25" s="24"/>
      <c r="E25" s="52" t="s">
        <v>1110</v>
      </c>
      <c r="F25" s="24"/>
      <c r="G25" s="61"/>
      <c r="H25" s="62"/>
      <c r="I25" s="62"/>
      <c r="J25" s="61"/>
      <c r="K25" s="61"/>
      <c r="L25" s="61"/>
      <c r="M25" s="63"/>
    </row>
    <row r="26" spans="2:13" x14ac:dyDescent="0.3">
      <c r="B26" s="22">
        <v>12</v>
      </c>
      <c r="C26" s="23" t="s">
        <v>1113</v>
      </c>
      <c r="D26" s="24" t="s">
        <v>40</v>
      </c>
      <c r="E26" s="25" t="s">
        <v>1114</v>
      </c>
      <c r="F26" s="24" t="s">
        <v>47</v>
      </c>
      <c r="G26" s="27">
        <v>7</v>
      </c>
      <c r="H26" s="28"/>
      <c r="I26" s="28"/>
      <c r="J26" s="27">
        <f t="shared" si="4"/>
        <v>0</v>
      </c>
      <c r="K26" s="27">
        <f t="shared" si="5"/>
        <v>0</v>
      </c>
      <c r="L26" s="27">
        <f t="shared" si="6"/>
        <v>0</v>
      </c>
      <c r="M26" s="29">
        <f t="shared" si="7"/>
        <v>0</v>
      </c>
    </row>
    <row r="27" spans="2:13" x14ac:dyDescent="0.3">
      <c r="B27" s="22"/>
      <c r="C27" s="23"/>
      <c r="D27" s="24"/>
      <c r="E27" s="52" t="s">
        <v>1110</v>
      </c>
      <c r="F27" s="24"/>
      <c r="G27" s="27"/>
      <c r="H27" s="28"/>
      <c r="I27" s="28"/>
      <c r="J27" s="27"/>
      <c r="K27" s="27"/>
      <c r="L27" s="27"/>
      <c r="M27" s="29"/>
    </row>
    <row r="28" spans="2:13" x14ac:dyDescent="0.3">
      <c r="B28" s="22">
        <v>13</v>
      </c>
      <c r="C28" s="23" t="s">
        <v>1115</v>
      </c>
      <c r="D28" s="24" t="s">
        <v>40</v>
      </c>
      <c r="E28" s="25" t="s">
        <v>1116</v>
      </c>
      <c r="F28" s="24" t="s">
        <v>47</v>
      </c>
      <c r="G28" s="27">
        <v>1</v>
      </c>
      <c r="H28" s="28"/>
      <c r="I28" s="28"/>
      <c r="J28" s="27">
        <f t="shared" si="4"/>
        <v>0</v>
      </c>
      <c r="K28" s="27">
        <f t="shared" si="5"/>
        <v>0</v>
      </c>
      <c r="L28" s="27">
        <f t="shared" si="6"/>
        <v>0</v>
      </c>
      <c r="M28" s="29">
        <f t="shared" si="7"/>
        <v>0</v>
      </c>
    </row>
    <row r="29" spans="2:13" x14ac:dyDescent="0.3">
      <c r="B29" s="64"/>
      <c r="C29" s="23"/>
      <c r="D29" s="24"/>
      <c r="E29" s="52" t="s">
        <v>1110</v>
      </c>
      <c r="F29" s="24"/>
      <c r="G29" s="27"/>
      <c r="H29" s="28"/>
      <c r="I29" s="28"/>
      <c r="J29" s="27"/>
      <c r="K29" s="27"/>
      <c r="L29" s="27"/>
      <c r="M29" s="65"/>
    </row>
    <row r="30" spans="2:13" ht="18" customHeight="1" x14ac:dyDescent="0.3">
      <c r="B30" s="54"/>
      <c r="C30" s="55" t="s">
        <v>1117</v>
      </c>
      <c r="D30" s="55"/>
      <c r="E30" s="57" t="s">
        <v>1118</v>
      </c>
      <c r="F30" s="57"/>
      <c r="G30" s="57"/>
      <c r="H30" s="57"/>
      <c r="I30" s="57"/>
      <c r="J30" s="58">
        <f>SUBTOTAL(9,J31:J86)</f>
        <v>0</v>
      </c>
      <c r="K30" s="58">
        <f>SUBTOTAL(9,K31:K86)</f>
        <v>0</v>
      </c>
      <c r="L30" s="58">
        <f>SUBTOTAL(9,L31:L86)</f>
        <v>0</v>
      </c>
      <c r="M30" s="59">
        <f>SUBTOTAL(9,M31:M86)</f>
        <v>0</v>
      </c>
    </row>
    <row r="31" spans="2:13" ht="289.8" x14ac:dyDescent="0.3">
      <c r="B31" s="66">
        <v>14</v>
      </c>
      <c r="C31" s="67" t="s">
        <v>1119</v>
      </c>
      <c r="D31" s="68" t="s">
        <v>1090</v>
      </c>
      <c r="E31" s="69" t="s">
        <v>1120</v>
      </c>
      <c r="F31" s="70" t="s">
        <v>47</v>
      </c>
      <c r="G31" s="61">
        <v>1</v>
      </c>
      <c r="H31" s="62"/>
      <c r="I31" s="62"/>
      <c r="J31" s="61">
        <f t="shared" ref="J31:J86" si="8">G31*H31</f>
        <v>0</v>
      </c>
      <c r="K31" s="61">
        <f t="shared" ref="K31:K86" si="9">G31*I31</f>
        <v>0</v>
      </c>
      <c r="L31" s="61">
        <f t="shared" ref="L31:L86" si="10">J31+K31</f>
        <v>0</v>
      </c>
      <c r="M31" s="63">
        <f t="shared" ref="M31:M86" si="11">L31*1.21</f>
        <v>0</v>
      </c>
    </row>
    <row r="32" spans="2:13" ht="248.4" x14ac:dyDescent="0.3">
      <c r="B32" s="66">
        <v>15</v>
      </c>
      <c r="C32" s="67" t="s">
        <v>1121</v>
      </c>
      <c r="D32" s="68" t="s">
        <v>1090</v>
      </c>
      <c r="E32" s="71" t="s">
        <v>1122</v>
      </c>
      <c r="F32" s="70" t="s">
        <v>47</v>
      </c>
      <c r="G32" s="61">
        <v>3</v>
      </c>
      <c r="H32" s="62"/>
      <c r="I32" s="62"/>
      <c r="J32" s="61">
        <f t="shared" si="8"/>
        <v>0</v>
      </c>
      <c r="K32" s="61">
        <f t="shared" si="9"/>
        <v>0</v>
      </c>
      <c r="L32" s="61">
        <f t="shared" si="10"/>
        <v>0</v>
      </c>
      <c r="M32" s="63">
        <f t="shared" si="11"/>
        <v>0</v>
      </c>
    </row>
    <row r="33" spans="2:13" ht="248.4" x14ac:dyDescent="0.3">
      <c r="B33" s="66">
        <v>16</v>
      </c>
      <c r="C33" s="67" t="s">
        <v>1123</v>
      </c>
      <c r="D33" s="68" t="s">
        <v>1090</v>
      </c>
      <c r="E33" s="69" t="s">
        <v>1124</v>
      </c>
      <c r="F33" s="70" t="s">
        <v>47</v>
      </c>
      <c r="G33" s="61">
        <v>1</v>
      </c>
      <c r="H33" s="62"/>
      <c r="I33" s="62"/>
      <c r="J33" s="61">
        <f t="shared" si="8"/>
        <v>0</v>
      </c>
      <c r="K33" s="61">
        <f t="shared" si="9"/>
        <v>0</v>
      </c>
      <c r="L33" s="61">
        <f t="shared" si="10"/>
        <v>0</v>
      </c>
      <c r="M33" s="63">
        <f t="shared" si="11"/>
        <v>0</v>
      </c>
    </row>
    <row r="34" spans="2:13" x14ac:dyDescent="0.3">
      <c r="B34" s="66">
        <v>17</v>
      </c>
      <c r="C34" s="67" t="s">
        <v>1125</v>
      </c>
      <c r="D34" s="68" t="s">
        <v>1090</v>
      </c>
      <c r="E34" s="72" t="s">
        <v>1126</v>
      </c>
      <c r="F34" s="24" t="s">
        <v>47</v>
      </c>
      <c r="G34" s="61">
        <v>4</v>
      </c>
      <c r="H34" s="62"/>
      <c r="I34" s="62"/>
      <c r="J34" s="61">
        <f t="shared" si="8"/>
        <v>0</v>
      </c>
      <c r="K34" s="61">
        <f t="shared" si="9"/>
        <v>0</v>
      </c>
      <c r="L34" s="61">
        <f t="shared" si="10"/>
        <v>0</v>
      </c>
      <c r="M34" s="63">
        <f t="shared" si="11"/>
        <v>0</v>
      </c>
    </row>
    <row r="35" spans="2:13" x14ac:dyDescent="0.3">
      <c r="B35" s="66">
        <v>18</v>
      </c>
      <c r="C35" s="67" t="s">
        <v>1127</v>
      </c>
      <c r="D35" s="68" t="s">
        <v>1090</v>
      </c>
      <c r="E35" s="72" t="s">
        <v>1128</v>
      </c>
      <c r="F35" s="24" t="s">
        <v>47</v>
      </c>
      <c r="G35" s="61">
        <v>4</v>
      </c>
      <c r="H35" s="62"/>
      <c r="I35" s="62"/>
      <c r="J35" s="61">
        <f t="shared" si="8"/>
        <v>0</v>
      </c>
      <c r="K35" s="61">
        <f t="shared" si="9"/>
        <v>0</v>
      </c>
      <c r="L35" s="61">
        <f t="shared" si="10"/>
        <v>0</v>
      </c>
      <c r="M35" s="63">
        <f t="shared" si="11"/>
        <v>0</v>
      </c>
    </row>
    <row r="36" spans="2:13" x14ac:dyDescent="0.3">
      <c r="B36" s="66">
        <v>19</v>
      </c>
      <c r="C36" s="67" t="s">
        <v>1129</v>
      </c>
      <c r="D36" s="68" t="s">
        <v>1090</v>
      </c>
      <c r="E36" s="72" t="s">
        <v>1130</v>
      </c>
      <c r="F36" s="24" t="s">
        <v>47</v>
      </c>
      <c r="G36" s="61">
        <v>4</v>
      </c>
      <c r="H36" s="62"/>
      <c r="I36" s="62"/>
      <c r="J36" s="61">
        <f t="shared" si="8"/>
        <v>0</v>
      </c>
      <c r="K36" s="61">
        <f t="shared" si="9"/>
        <v>0</v>
      </c>
      <c r="L36" s="61">
        <f t="shared" si="10"/>
        <v>0</v>
      </c>
      <c r="M36" s="63">
        <f t="shared" si="11"/>
        <v>0</v>
      </c>
    </row>
    <row r="37" spans="2:13" ht="248.4" x14ac:dyDescent="0.3">
      <c r="B37" s="66">
        <v>20</v>
      </c>
      <c r="C37" s="67" t="s">
        <v>1131</v>
      </c>
      <c r="D37" s="68" t="s">
        <v>1090</v>
      </c>
      <c r="E37" s="69" t="s">
        <v>1132</v>
      </c>
      <c r="F37" s="70" t="s">
        <v>47</v>
      </c>
      <c r="G37" s="61">
        <v>1</v>
      </c>
      <c r="H37" s="62"/>
      <c r="I37" s="62"/>
      <c r="J37" s="61">
        <f t="shared" si="8"/>
        <v>0</v>
      </c>
      <c r="K37" s="61">
        <f t="shared" si="9"/>
        <v>0</v>
      </c>
      <c r="L37" s="61">
        <f t="shared" si="10"/>
        <v>0</v>
      </c>
      <c r="M37" s="63">
        <f t="shared" si="11"/>
        <v>0</v>
      </c>
    </row>
    <row r="38" spans="2:13" ht="84" customHeight="1" x14ac:dyDescent="0.3">
      <c r="B38" s="66">
        <v>21</v>
      </c>
      <c r="C38" s="67" t="s">
        <v>1133</v>
      </c>
      <c r="D38" s="68" t="s">
        <v>1090</v>
      </c>
      <c r="E38" s="71" t="s">
        <v>1134</v>
      </c>
      <c r="F38" s="70" t="s">
        <v>47</v>
      </c>
      <c r="G38" s="61">
        <v>1</v>
      </c>
      <c r="H38" s="62"/>
      <c r="I38" s="62"/>
      <c r="J38" s="61">
        <f t="shared" si="8"/>
        <v>0</v>
      </c>
      <c r="K38" s="61">
        <f t="shared" si="9"/>
        <v>0</v>
      </c>
      <c r="L38" s="61">
        <f t="shared" si="10"/>
        <v>0</v>
      </c>
      <c r="M38" s="63">
        <f t="shared" si="11"/>
        <v>0</v>
      </c>
    </row>
    <row r="39" spans="2:13" ht="82.8" x14ac:dyDescent="0.3">
      <c r="B39" s="66">
        <v>22</v>
      </c>
      <c r="C39" s="67" t="s">
        <v>1135</v>
      </c>
      <c r="D39" s="68" t="s">
        <v>1090</v>
      </c>
      <c r="E39" s="69" t="s">
        <v>1136</v>
      </c>
      <c r="F39" s="70" t="s">
        <v>47</v>
      </c>
      <c r="G39" s="61">
        <v>1</v>
      </c>
      <c r="H39" s="62"/>
      <c r="I39" s="62"/>
      <c r="J39" s="61">
        <f t="shared" si="8"/>
        <v>0</v>
      </c>
      <c r="K39" s="61">
        <f t="shared" si="9"/>
        <v>0</v>
      </c>
      <c r="L39" s="61">
        <f t="shared" si="10"/>
        <v>0</v>
      </c>
      <c r="M39" s="63">
        <f t="shared" si="11"/>
        <v>0</v>
      </c>
    </row>
    <row r="40" spans="2:13" x14ac:dyDescent="0.3">
      <c r="B40" s="66">
        <v>23</v>
      </c>
      <c r="C40" s="67" t="s">
        <v>1137</v>
      </c>
      <c r="D40" s="68" t="s">
        <v>1090</v>
      </c>
      <c r="E40" s="72" t="s">
        <v>1138</v>
      </c>
      <c r="F40" s="70" t="s">
        <v>47</v>
      </c>
      <c r="G40" s="61">
        <v>1</v>
      </c>
      <c r="H40" s="62"/>
      <c r="I40" s="62"/>
      <c r="J40" s="61">
        <f t="shared" si="8"/>
        <v>0</v>
      </c>
      <c r="K40" s="61">
        <f t="shared" si="9"/>
        <v>0</v>
      </c>
      <c r="L40" s="61">
        <f t="shared" si="10"/>
        <v>0</v>
      </c>
      <c r="M40" s="63">
        <f t="shared" si="11"/>
        <v>0</v>
      </c>
    </row>
    <row r="41" spans="2:13" x14ac:dyDescent="0.3">
      <c r="B41" s="66">
        <v>24</v>
      </c>
      <c r="C41" s="67" t="s">
        <v>1139</v>
      </c>
      <c r="D41" s="68" t="s">
        <v>1090</v>
      </c>
      <c r="E41" s="72" t="s">
        <v>1140</v>
      </c>
      <c r="F41" s="70" t="s">
        <v>47</v>
      </c>
      <c r="G41" s="61">
        <v>1</v>
      </c>
      <c r="H41" s="62"/>
      <c r="I41" s="62"/>
      <c r="J41" s="61">
        <f t="shared" si="8"/>
        <v>0</v>
      </c>
      <c r="K41" s="61">
        <f t="shared" si="9"/>
        <v>0</v>
      </c>
      <c r="L41" s="61">
        <f t="shared" si="10"/>
        <v>0</v>
      </c>
      <c r="M41" s="63">
        <f t="shared" si="11"/>
        <v>0</v>
      </c>
    </row>
    <row r="42" spans="2:13" ht="55.2" x14ac:dyDescent="0.3">
      <c r="B42" s="66">
        <v>25</v>
      </c>
      <c r="C42" s="67" t="s">
        <v>1141</v>
      </c>
      <c r="D42" s="70" t="s">
        <v>40</v>
      </c>
      <c r="E42" s="69" t="s">
        <v>1142</v>
      </c>
      <c r="F42" s="70" t="s">
        <v>47</v>
      </c>
      <c r="G42" s="61">
        <v>27</v>
      </c>
      <c r="H42" s="62"/>
      <c r="I42" s="62"/>
      <c r="J42" s="61">
        <f t="shared" si="8"/>
        <v>0</v>
      </c>
      <c r="K42" s="61">
        <f t="shared" si="9"/>
        <v>0</v>
      </c>
      <c r="L42" s="61">
        <f t="shared" si="10"/>
        <v>0</v>
      </c>
      <c r="M42" s="63">
        <f t="shared" si="11"/>
        <v>0</v>
      </c>
    </row>
    <row r="43" spans="2:13" ht="55.2" x14ac:dyDescent="0.3">
      <c r="B43" s="66">
        <v>26</v>
      </c>
      <c r="C43" s="67" t="s">
        <v>1143</v>
      </c>
      <c r="D43" s="70" t="s">
        <v>40</v>
      </c>
      <c r="E43" s="69" t="s">
        <v>1144</v>
      </c>
      <c r="F43" s="70" t="s">
        <v>47</v>
      </c>
      <c r="G43" s="61">
        <v>18</v>
      </c>
      <c r="H43" s="62"/>
      <c r="I43" s="62"/>
      <c r="J43" s="61">
        <f t="shared" si="8"/>
        <v>0</v>
      </c>
      <c r="K43" s="61">
        <f t="shared" si="9"/>
        <v>0</v>
      </c>
      <c r="L43" s="61">
        <f t="shared" si="10"/>
        <v>0</v>
      </c>
      <c r="M43" s="63">
        <f t="shared" si="11"/>
        <v>0</v>
      </c>
    </row>
    <row r="44" spans="2:13" ht="69" x14ac:dyDescent="0.3">
      <c r="B44" s="66">
        <v>27</v>
      </c>
      <c r="C44" s="67" t="s">
        <v>1145</v>
      </c>
      <c r="D44" s="70" t="s">
        <v>40</v>
      </c>
      <c r="E44" s="73" t="s">
        <v>1146</v>
      </c>
      <c r="F44" s="74" t="s">
        <v>108</v>
      </c>
      <c r="G44" s="61">
        <v>18</v>
      </c>
      <c r="H44" s="62"/>
      <c r="I44" s="62"/>
      <c r="J44" s="61">
        <f t="shared" si="8"/>
        <v>0</v>
      </c>
      <c r="K44" s="61">
        <f t="shared" si="9"/>
        <v>0</v>
      </c>
      <c r="L44" s="61">
        <f t="shared" si="10"/>
        <v>0</v>
      </c>
      <c r="M44" s="63">
        <f t="shared" si="11"/>
        <v>0</v>
      </c>
    </row>
    <row r="45" spans="2:13" ht="69" x14ac:dyDescent="0.3">
      <c r="B45" s="66">
        <v>28</v>
      </c>
      <c r="C45" s="67" t="s">
        <v>1147</v>
      </c>
      <c r="D45" s="70" t="s">
        <v>40</v>
      </c>
      <c r="E45" s="73" t="s">
        <v>1148</v>
      </c>
      <c r="F45" s="74" t="s">
        <v>108</v>
      </c>
      <c r="G45" s="61">
        <v>65</v>
      </c>
      <c r="H45" s="62"/>
      <c r="I45" s="62"/>
      <c r="J45" s="61">
        <f t="shared" si="8"/>
        <v>0</v>
      </c>
      <c r="K45" s="61">
        <f t="shared" si="9"/>
        <v>0</v>
      </c>
      <c r="L45" s="61">
        <f t="shared" si="10"/>
        <v>0</v>
      </c>
      <c r="M45" s="63">
        <f t="shared" si="11"/>
        <v>0</v>
      </c>
    </row>
    <row r="46" spans="2:13" ht="69" x14ac:dyDescent="0.3">
      <c r="B46" s="66">
        <v>29</v>
      </c>
      <c r="C46" s="67" t="s">
        <v>1149</v>
      </c>
      <c r="D46" s="70" t="s">
        <v>40</v>
      </c>
      <c r="E46" s="73" t="s">
        <v>1150</v>
      </c>
      <c r="F46" s="74" t="s">
        <v>108</v>
      </c>
      <c r="G46" s="61">
        <v>24</v>
      </c>
      <c r="H46" s="62"/>
      <c r="I46" s="62"/>
      <c r="J46" s="61">
        <f t="shared" si="8"/>
        <v>0</v>
      </c>
      <c r="K46" s="61">
        <f t="shared" si="9"/>
        <v>0</v>
      </c>
      <c r="L46" s="61">
        <f t="shared" si="10"/>
        <v>0</v>
      </c>
      <c r="M46" s="63">
        <f t="shared" si="11"/>
        <v>0</v>
      </c>
    </row>
    <row r="47" spans="2:13" ht="69" x14ac:dyDescent="0.3">
      <c r="B47" s="66">
        <v>30</v>
      </c>
      <c r="C47" s="67" t="s">
        <v>1151</v>
      </c>
      <c r="D47" s="70" t="s">
        <v>40</v>
      </c>
      <c r="E47" s="73" t="s">
        <v>1152</v>
      </c>
      <c r="F47" s="74" t="s">
        <v>108</v>
      </c>
      <c r="G47" s="61">
        <v>48</v>
      </c>
      <c r="H47" s="62"/>
      <c r="I47" s="62"/>
      <c r="J47" s="61">
        <f t="shared" si="8"/>
        <v>0</v>
      </c>
      <c r="K47" s="61">
        <f t="shared" si="9"/>
        <v>0</v>
      </c>
      <c r="L47" s="61">
        <f t="shared" si="10"/>
        <v>0</v>
      </c>
      <c r="M47" s="63">
        <f t="shared" si="11"/>
        <v>0</v>
      </c>
    </row>
    <row r="48" spans="2:13" ht="69" x14ac:dyDescent="0.3">
      <c r="B48" s="66">
        <v>31</v>
      </c>
      <c r="C48" s="67" t="s">
        <v>1153</v>
      </c>
      <c r="D48" s="70" t="s">
        <v>40</v>
      </c>
      <c r="E48" s="73" t="s">
        <v>1154</v>
      </c>
      <c r="F48" s="74" t="s">
        <v>108</v>
      </c>
      <c r="G48" s="61">
        <v>9</v>
      </c>
      <c r="H48" s="62"/>
      <c r="I48" s="62"/>
      <c r="J48" s="61">
        <f t="shared" si="8"/>
        <v>0</v>
      </c>
      <c r="K48" s="61">
        <f t="shared" si="9"/>
        <v>0</v>
      </c>
      <c r="L48" s="61">
        <f t="shared" si="10"/>
        <v>0</v>
      </c>
      <c r="M48" s="63">
        <f t="shared" si="11"/>
        <v>0</v>
      </c>
    </row>
    <row r="49" spans="2:13" ht="69" x14ac:dyDescent="0.3">
      <c r="B49" s="66">
        <v>32</v>
      </c>
      <c r="C49" s="67" t="s">
        <v>1155</v>
      </c>
      <c r="D49" s="70" t="s">
        <v>40</v>
      </c>
      <c r="E49" s="73" t="s">
        <v>1156</v>
      </c>
      <c r="F49" s="74" t="s">
        <v>108</v>
      </c>
      <c r="G49" s="61">
        <v>10</v>
      </c>
      <c r="H49" s="62"/>
      <c r="I49" s="62"/>
      <c r="J49" s="61">
        <f t="shared" si="8"/>
        <v>0</v>
      </c>
      <c r="K49" s="61">
        <f t="shared" si="9"/>
        <v>0</v>
      </c>
      <c r="L49" s="61">
        <f t="shared" si="10"/>
        <v>0</v>
      </c>
      <c r="M49" s="63">
        <f t="shared" si="11"/>
        <v>0</v>
      </c>
    </row>
    <row r="50" spans="2:13" ht="69" x14ac:dyDescent="0.3">
      <c r="B50" s="66">
        <v>33</v>
      </c>
      <c r="C50" s="67" t="s">
        <v>1157</v>
      </c>
      <c r="D50" s="70" t="s">
        <v>40</v>
      </c>
      <c r="E50" s="73" t="s">
        <v>1158</v>
      </c>
      <c r="F50" s="74" t="s">
        <v>108</v>
      </c>
      <c r="G50" s="61">
        <v>5</v>
      </c>
      <c r="H50" s="62"/>
      <c r="I50" s="62"/>
      <c r="J50" s="61">
        <f t="shared" si="8"/>
        <v>0</v>
      </c>
      <c r="K50" s="61">
        <f t="shared" si="9"/>
        <v>0</v>
      </c>
      <c r="L50" s="61">
        <f t="shared" si="10"/>
        <v>0</v>
      </c>
      <c r="M50" s="63">
        <f t="shared" si="11"/>
        <v>0</v>
      </c>
    </row>
    <row r="51" spans="2:13" x14ac:dyDescent="0.3">
      <c r="B51" s="66">
        <v>34</v>
      </c>
      <c r="C51" s="67" t="s">
        <v>1159</v>
      </c>
      <c r="D51" s="70" t="s">
        <v>40</v>
      </c>
      <c r="E51" s="75" t="s">
        <v>1160</v>
      </c>
      <c r="F51" s="24" t="s">
        <v>47</v>
      </c>
      <c r="G51" s="61">
        <v>5</v>
      </c>
      <c r="H51" s="62"/>
      <c r="I51" s="62"/>
      <c r="J51" s="61">
        <f t="shared" si="8"/>
        <v>0</v>
      </c>
      <c r="K51" s="61">
        <f t="shared" si="9"/>
        <v>0</v>
      </c>
      <c r="L51" s="61">
        <f t="shared" si="10"/>
        <v>0</v>
      </c>
      <c r="M51" s="63">
        <f t="shared" si="11"/>
        <v>0</v>
      </c>
    </row>
    <row r="52" spans="2:13" x14ac:dyDescent="0.3">
      <c r="B52" s="66"/>
      <c r="C52" s="67"/>
      <c r="D52" s="70"/>
      <c r="E52" s="52" t="s">
        <v>1161</v>
      </c>
      <c r="F52" s="70"/>
      <c r="G52" s="61"/>
      <c r="H52" s="62"/>
      <c r="I52" s="62"/>
      <c r="J52" s="61"/>
      <c r="K52" s="61"/>
      <c r="L52" s="61"/>
      <c r="M52" s="63"/>
    </row>
    <row r="53" spans="2:13" x14ac:dyDescent="0.3">
      <c r="B53" s="66">
        <v>35</v>
      </c>
      <c r="C53" s="67" t="s">
        <v>1162</v>
      </c>
      <c r="D53" s="70" t="s">
        <v>40</v>
      </c>
      <c r="E53" s="76" t="s">
        <v>1163</v>
      </c>
      <c r="F53" s="74" t="s">
        <v>41</v>
      </c>
      <c r="G53" s="61">
        <v>1</v>
      </c>
      <c r="H53" s="62"/>
      <c r="I53" s="62"/>
      <c r="J53" s="61">
        <f t="shared" si="8"/>
        <v>0</v>
      </c>
      <c r="K53" s="61">
        <f t="shared" si="9"/>
        <v>0</v>
      </c>
      <c r="L53" s="61">
        <f t="shared" si="10"/>
        <v>0</v>
      </c>
      <c r="M53" s="63">
        <f t="shared" si="11"/>
        <v>0</v>
      </c>
    </row>
    <row r="54" spans="2:13" ht="96.6" x14ac:dyDescent="0.3">
      <c r="B54" s="66">
        <v>36</v>
      </c>
      <c r="C54" s="67" t="s">
        <v>1164</v>
      </c>
      <c r="D54" s="70" t="s">
        <v>40</v>
      </c>
      <c r="E54" s="69" t="s">
        <v>1165</v>
      </c>
      <c r="F54" s="70" t="s">
        <v>187</v>
      </c>
      <c r="G54" s="61">
        <v>25</v>
      </c>
      <c r="H54" s="62"/>
      <c r="I54" s="62"/>
      <c r="J54" s="61">
        <f t="shared" si="8"/>
        <v>0</v>
      </c>
      <c r="K54" s="61">
        <f t="shared" si="9"/>
        <v>0</v>
      </c>
      <c r="L54" s="61">
        <f t="shared" si="10"/>
        <v>0</v>
      </c>
      <c r="M54" s="63">
        <f t="shared" si="11"/>
        <v>0</v>
      </c>
    </row>
    <row r="55" spans="2:13" x14ac:dyDescent="0.3">
      <c r="B55" s="66">
        <v>37</v>
      </c>
      <c r="C55" s="67" t="s">
        <v>1166</v>
      </c>
      <c r="D55" s="70" t="s">
        <v>40</v>
      </c>
      <c r="E55" s="69" t="s">
        <v>1167</v>
      </c>
      <c r="F55" s="70" t="s">
        <v>108</v>
      </c>
      <c r="G55" s="61">
        <v>25</v>
      </c>
      <c r="H55" s="62"/>
      <c r="I55" s="62"/>
      <c r="J55" s="61">
        <f t="shared" si="8"/>
        <v>0</v>
      </c>
      <c r="K55" s="61">
        <f t="shared" si="9"/>
        <v>0</v>
      </c>
      <c r="L55" s="61">
        <f t="shared" si="10"/>
        <v>0</v>
      </c>
      <c r="M55" s="63">
        <f t="shared" si="11"/>
        <v>0</v>
      </c>
    </row>
    <row r="56" spans="2:13" ht="27.6" x14ac:dyDescent="0.3">
      <c r="B56" s="66">
        <v>38</v>
      </c>
      <c r="C56" s="67" t="s">
        <v>1168</v>
      </c>
      <c r="D56" s="70" t="s">
        <v>40</v>
      </c>
      <c r="E56" s="69" t="s">
        <v>1169</v>
      </c>
      <c r="F56" s="70" t="s">
        <v>108</v>
      </c>
      <c r="G56" s="61">
        <v>95</v>
      </c>
      <c r="H56" s="62"/>
      <c r="I56" s="62"/>
      <c r="J56" s="61">
        <f t="shared" si="8"/>
        <v>0</v>
      </c>
      <c r="K56" s="61">
        <f t="shared" si="9"/>
        <v>0</v>
      </c>
      <c r="L56" s="61">
        <f t="shared" si="10"/>
        <v>0</v>
      </c>
      <c r="M56" s="63">
        <f t="shared" si="11"/>
        <v>0</v>
      </c>
    </row>
    <row r="57" spans="2:13" x14ac:dyDescent="0.3">
      <c r="B57" s="66">
        <v>39</v>
      </c>
      <c r="C57" s="67" t="s">
        <v>1170</v>
      </c>
      <c r="D57" s="70" t="s">
        <v>40</v>
      </c>
      <c r="E57" s="76" t="s">
        <v>1163</v>
      </c>
      <c r="F57" s="24" t="s">
        <v>41</v>
      </c>
      <c r="G57" s="61">
        <v>1</v>
      </c>
      <c r="H57" s="62"/>
      <c r="I57" s="62"/>
      <c r="J57" s="61">
        <f t="shared" si="8"/>
        <v>0</v>
      </c>
      <c r="K57" s="61">
        <f t="shared" si="9"/>
        <v>0</v>
      </c>
      <c r="L57" s="61">
        <f t="shared" si="10"/>
        <v>0</v>
      </c>
      <c r="M57" s="63">
        <f t="shared" si="11"/>
        <v>0</v>
      </c>
    </row>
    <row r="58" spans="2:13" ht="55.2" x14ac:dyDescent="0.3">
      <c r="B58" s="66">
        <v>40</v>
      </c>
      <c r="C58" s="67" t="s">
        <v>1171</v>
      </c>
      <c r="D58" s="68" t="s">
        <v>1090</v>
      </c>
      <c r="E58" s="69" t="s">
        <v>1172</v>
      </c>
      <c r="F58" s="74" t="s">
        <v>108</v>
      </c>
      <c r="G58" s="61">
        <v>350</v>
      </c>
      <c r="H58" s="62"/>
      <c r="I58" s="62"/>
      <c r="J58" s="61">
        <f t="shared" si="8"/>
        <v>0</v>
      </c>
      <c r="K58" s="61">
        <f t="shared" si="9"/>
        <v>0</v>
      </c>
      <c r="L58" s="61">
        <f t="shared" si="10"/>
        <v>0</v>
      </c>
      <c r="M58" s="63">
        <f t="shared" si="11"/>
        <v>0</v>
      </c>
    </row>
    <row r="59" spans="2:13" ht="27.6" x14ac:dyDescent="0.3">
      <c r="B59" s="66">
        <v>41</v>
      </c>
      <c r="C59" s="67" t="s">
        <v>1173</v>
      </c>
      <c r="D59" s="68" t="s">
        <v>1090</v>
      </c>
      <c r="E59" s="69" t="s">
        <v>1174</v>
      </c>
      <c r="F59" s="74" t="s">
        <v>108</v>
      </c>
      <c r="G59" s="61">
        <v>25</v>
      </c>
      <c r="H59" s="62"/>
      <c r="I59" s="62"/>
      <c r="J59" s="61">
        <f t="shared" si="8"/>
        <v>0</v>
      </c>
      <c r="K59" s="61">
        <f t="shared" si="9"/>
        <v>0</v>
      </c>
      <c r="L59" s="61">
        <f t="shared" si="10"/>
        <v>0</v>
      </c>
      <c r="M59" s="63">
        <f t="shared" si="11"/>
        <v>0</v>
      </c>
    </row>
    <row r="60" spans="2:13" ht="41.4" x14ac:dyDescent="0.3">
      <c r="B60" s="66">
        <v>42</v>
      </c>
      <c r="C60" s="67" t="s">
        <v>1175</v>
      </c>
      <c r="D60" s="70" t="s">
        <v>40</v>
      </c>
      <c r="E60" s="73" t="s">
        <v>1176</v>
      </c>
      <c r="F60" s="74" t="s">
        <v>108</v>
      </c>
      <c r="G60" s="61">
        <v>5</v>
      </c>
      <c r="H60" s="62"/>
      <c r="I60" s="62"/>
      <c r="J60" s="61">
        <f t="shared" si="8"/>
        <v>0</v>
      </c>
      <c r="K60" s="61">
        <f t="shared" si="9"/>
        <v>0</v>
      </c>
      <c r="L60" s="61">
        <f t="shared" si="10"/>
        <v>0</v>
      </c>
      <c r="M60" s="63">
        <f t="shared" si="11"/>
        <v>0</v>
      </c>
    </row>
    <row r="61" spans="2:13" ht="55.2" x14ac:dyDescent="0.3">
      <c r="B61" s="66">
        <v>43</v>
      </c>
      <c r="C61" s="67" t="s">
        <v>1177</v>
      </c>
      <c r="D61" s="70" t="s">
        <v>40</v>
      </c>
      <c r="E61" s="73" t="s">
        <v>1178</v>
      </c>
      <c r="F61" s="74" t="s">
        <v>108</v>
      </c>
      <c r="G61" s="61">
        <v>13</v>
      </c>
      <c r="H61" s="62"/>
      <c r="I61" s="62"/>
      <c r="J61" s="61">
        <f t="shared" si="8"/>
        <v>0</v>
      </c>
      <c r="K61" s="61">
        <f t="shared" si="9"/>
        <v>0</v>
      </c>
      <c r="L61" s="61">
        <f t="shared" si="10"/>
        <v>0</v>
      </c>
      <c r="M61" s="63">
        <f t="shared" si="11"/>
        <v>0</v>
      </c>
    </row>
    <row r="62" spans="2:13" ht="41.4" x14ac:dyDescent="0.3">
      <c r="B62" s="66">
        <v>44</v>
      </c>
      <c r="C62" s="67" t="s">
        <v>1179</v>
      </c>
      <c r="D62" s="70" t="s">
        <v>40</v>
      </c>
      <c r="E62" s="73" t="s">
        <v>1180</v>
      </c>
      <c r="F62" s="74" t="s">
        <v>108</v>
      </c>
      <c r="G62" s="61">
        <v>18</v>
      </c>
      <c r="H62" s="62"/>
      <c r="I62" s="62"/>
      <c r="J62" s="61">
        <f t="shared" si="8"/>
        <v>0</v>
      </c>
      <c r="K62" s="61">
        <f t="shared" si="9"/>
        <v>0</v>
      </c>
      <c r="L62" s="61">
        <f t="shared" si="10"/>
        <v>0</v>
      </c>
      <c r="M62" s="63">
        <f t="shared" si="11"/>
        <v>0</v>
      </c>
    </row>
    <row r="63" spans="2:13" ht="55.2" x14ac:dyDescent="0.3">
      <c r="B63" s="66">
        <v>45</v>
      </c>
      <c r="C63" s="67" t="s">
        <v>1181</v>
      </c>
      <c r="D63" s="70" t="s">
        <v>40</v>
      </c>
      <c r="E63" s="73" t="s">
        <v>1182</v>
      </c>
      <c r="F63" s="74" t="s">
        <v>108</v>
      </c>
      <c r="G63" s="61">
        <v>47</v>
      </c>
      <c r="H63" s="62"/>
      <c r="I63" s="62"/>
      <c r="J63" s="61">
        <f t="shared" si="8"/>
        <v>0</v>
      </c>
      <c r="K63" s="61">
        <f t="shared" si="9"/>
        <v>0</v>
      </c>
      <c r="L63" s="61">
        <f t="shared" si="10"/>
        <v>0</v>
      </c>
      <c r="M63" s="63">
        <f t="shared" si="11"/>
        <v>0</v>
      </c>
    </row>
    <row r="64" spans="2:13" ht="41.4" x14ac:dyDescent="0.3">
      <c r="B64" s="66">
        <v>46</v>
      </c>
      <c r="C64" s="67" t="s">
        <v>1183</v>
      </c>
      <c r="D64" s="70" t="s">
        <v>40</v>
      </c>
      <c r="E64" s="73" t="s">
        <v>1184</v>
      </c>
      <c r="F64" s="74" t="s">
        <v>108</v>
      </c>
      <c r="G64" s="61">
        <v>5</v>
      </c>
      <c r="H64" s="62"/>
      <c r="I64" s="62"/>
      <c r="J64" s="61">
        <f t="shared" si="8"/>
        <v>0</v>
      </c>
      <c r="K64" s="61">
        <f t="shared" si="9"/>
        <v>0</v>
      </c>
      <c r="L64" s="61">
        <f t="shared" si="10"/>
        <v>0</v>
      </c>
      <c r="M64" s="63">
        <f t="shared" si="11"/>
        <v>0</v>
      </c>
    </row>
    <row r="65" spans="2:13" ht="55.2" x14ac:dyDescent="0.3">
      <c r="B65" s="66">
        <v>47</v>
      </c>
      <c r="C65" s="67" t="s">
        <v>1185</v>
      </c>
      <c r="D65" s="70" t="s">
        <v>40</v>
      </c>
      <c r="E65" s="73" t="s">
        <v>1186</v>
      </c>
      <c r="F65" s="74" t="s">
        <v>108</v>
      </c>
      <c r="G65" s="61">
        <v>19</v>
      </c>
      <c r="H65" s="62"/>
      <c r="I65" s="62"/>
      <c r="J65" s="61">
        <f t="shared" si="8"/>
        <v>0</v>
      </c>
      <c r="K65" s="61">
        <f t="shared" si="9"/>
        <v>0</v>
      </c>
      <c r="L65" s="61">
        <f t="shared" si="10"/>
        <v>0</v>
      </c>
      <c r="M65" s="63">
        <f t="shared" si="11"/>
        <v>0</v>
      </c>
    </row>
    <row r="66" spans="2:13" ht="41.4" x14ac:dyDescent="0.3">
      <c r="B66" s="66">
        <v>48</v>
      </c>
      <c r="C66" s="67" t="s">
        <v>1187</v>
      </c>
      <c r="D66" s="70" t="s">
        <v>40</v>
      </c>
      <c r="E66" s="73" t="s">
        <v>1188</v>
      </c>
      <c r="F66" s="74" t="s">
        <v>108</v>
      </c>
      <c r="G66" s="61">
        <v>18</v>
      </c>
      <c r="H66" s="62"/>
      <c r="I66" s="62"/>
      <c r="J66" s="61">
        <f t="shared" si="8"/>
        <v>0</v>
      </c>
      <c r="K66" s="61">
        <f t="shared" si="9"/>
        <v>0</v>
      </c>
      <c r="L66" s="61">
        <f t="shared" si="10"/>
        <v>0</v>
      </c>
      <c r="M66" s="63">
        <f t="shared" si="11"/>
        <v>0</v>
      </c>
    </row>
    <row r="67" spans="2:13" ht="55.2" x14ac:dyDescent="0.3">
      <c r="B67" s="66">
        <v>49</v>
      </c>
      <c r="C67" s="67" t="s">
        <v>1189</v>
      </c>
      <c r="D67" s="70" t="s">
        <v>40</v>
      </c>
      <c r="E67" s="73" t="s">
        <v>1190</v>
      </c>
      <c r="F67" s="74" t="s">
        <v>108</v>
      </c>
      <c r="G67" s="61">
        <v>30</v>
      </c>
      <c r="H67" s="62"/>
      <c r="I67" s="62"/>
      <c r="J67" s="61">
        <f t="shared" si="8"/>
        <v>0</v>
      </c>
      <c r="K67" s="61">
        <f t="shared" si="9"/>
        <v>0</v>
      </c>
      <c r="L67" s="61">
        <f t="shared" si="10"/>
        <v>0</v>
      </c>
      <c r="M67" s="63">
        <f t="shared" si="11"/>
        <v>0</v>
      </c>
    </row>
    <row r="68" spans="2:13" ht="55.2" x14ac:dyDescent="0.3">
      <c r="B68" s="66">
        <v>50</v>
      </c>
      <c r="C68" s="67" t="s">
        <v>1191</v>
      </c>
      <c r="D68" s="70" t="s">
        <v>40</v>
      </c>
      <c r="E68" s="73" t="s">
        <v>1192</v>
      </c>
      <c r="F68" s="74" t="s">
        <v>108</v>
      </c>
      <c r="G68" s="61">
        <v>9</v>
      </c>
      <c r="H68" s="62"/>
      <c r="I68" s="62"/>
      <c r="J68" s="61">
        <f t="shared" si="8"/>
        <v>0</v>
      </c>
      <c r="K68" s="61">
        <f t="shared" si="9"/>
        <v>0</v>
      </c>
      <c r="L68" s="61">
        <f t="shared" si="10"/>
        <v>0</v>
      </c>
      <c r="M68" s="63">
        <f t="shared" si="11"/>
        <v>0</v>
      </c>
    </row>
    <row r="69" spans="2:13" ht="55.2" x14ac:dyDescent="0.3">
      <c r="B69" s="66">
        <v>51</v>
      </c>
      <c r="C69" s="67" t="s">
        <v>1193</v>
      </c>
      <c r="D69" s="70" t="s">
        <v>40</v>
      </c>
      <c r="E69" s="73" t="s">
        <v>1194</v>
      </c>
      <c r="F69" s="74" t="s">
        <v>108</v>
      </c>
      <c r="G69" s="61">
        <v>10</v>
      </c>
      <c r="H69" s="62"/>
      <c r="I69" s="62"/>
      <c r="J69" s="61">
        <f t="shared" si="8"/>
        <v>0</v>
      </c>
      <c r="K69" s="61">
        <f t="shared" si="9"/>
        <v>0</v>
      </c>
      <c r="L69" s="61">
        <f t="shared" si="10"/>
        <v>0</v>
      </c>
      <c r="M69" s="63">
        <f t="shared" si="11"/>
        <v>0</v>
      </c>
    </row>
    <row r="70" spans="2:13" ht="55.2" x14ac:dyDescent="0.3">
      <c r="B70" s="66">
        <v>52</v>
      </c>
      <c r="C70" s="67" t="s">
        <v>1195</v>
      </c>
      <c r="D70" s="70" t="s">
        <v>40</v>
      </c>
      <c r="E70" s="73" t="s">
        <v>1196</v>
      </c>
      <c r="F70" s="74" t="s">
        <v>108</v>
      </c>
      <c r="G70" s="61">
        <v>5</v>
      </c>
      <c r="H70" s="62"/>
      <c r="I70" s="62"/>
      <c r="J70" s="61">
        <f t="shared" si="8"/>
        <v>0</v>
      </c>
      <c r="K70" s="61">
        <f t="shared" si="9"/>
        <v>0</v>
      </c>
      <c r="L70" s="61">
        <f t="shared" si="10"/>
        <v>0</v>
      </c>
      <c r="M70" s="63">
        <f t="shared" si="11"/>
        <v>0</v>
      </c>
    </row>
    <row r="71" spans="2:13" x14ac:dyDescent="0.3">
      <c r="B71" s="66">
        <v>53</v>
      </c>
      <c r="C71" s="67" t="s">
        <v>1197</v>
      </c>
      <c r="D71" s="70" t="s">
        <v>40</v>
      </c>
      <c r="E71" s="77" t="s">
        <v>1198</v>
      </c>
      <c r="F71" s="74" t="s">
        <v>47</v>
      </c>
      <c r="G71" s="61">
        <v>3</v>
      </c>
      <c r="H71" s="62"/>
      <c r="I71" s="62"/>
      <c r="J71" s="61">
        <f t="shared" si="8"/>
        <v>0</v>
      </c>
      <c r="K71" s="61">
        <f t="shared" si="9"/>
        <v>0</v>
      </c>
      <c r="L71" s="61">
        <f t="shared" si="10"/>
        <v>0</v>
      </c>
      <c r="M71" s="63">
        <f t="shared" si="11"/>
        <v>0</v>
      </c>
    </row>
    <row r="72" spans="2:13" x14ac:dyDescent="0.3">
      <c r="B72" s="66">
        <v>54</v>
      </c>
      <c r="C72" s="67" t="s">
        <v>1199</v>
      </c>
      <c r="D72" s="70" t="s">
        <v>40</v>
      </c>
      <c r="E72" s="77" t="s">
        <v>1200</v>
      </c>
      <c r="F72" s="74" t="s">
        <v>47</v>
      </c>
      <c r="G72" s="61">
        <v>7</v>
      </c>
      <c r="H72" s="62"/>
      <c r="I72" s="62"/>
      <c r="J72" s="61">
        <f t="shared" si="8"/>
        <v>0</v>
      </c>
      <c r="K72" s="61">
        <f t="shared" si="9"/>
        <v>0</v>
      </c>
      <c r="L72" s="61">
        <f t="shared" si="10"/>
        <v>0</v>
      </c>
      <c r="M72" s="63">
        <f t="shared" si="11"/>
        <v>0</v>
      </c>
    </row>
    <row r="73" spans="2:13" ht="74.099999999999994" customHeight="1" x14ac:dyDescent="0.3">
      <c r="B73" s="66">
        <v>55</v>
      </c>
      <c r="C73" s="67" t="s">
        <v>1201</v>
      </c>
      <c r="D73" s="70" t="s">
        <v>40</v>
      </c>
      <c r="E73" s="73" t="s">
        <v>1202</v>
      </c>
      <c r="F73" s="74" t="s">
        <v>187</v>
      </c>
      <c r="G73" s="61">
        <v>35</v>
      </c>
      <c r="H73" s="62"/>
      <c r="I73" s="62"/>
      <c r="J73" s="61">
        <f t="shared" si="8"/>
        <v>0</v>
      </c>
      <c r="K73" s="61">
        <f t="shared" si="9"/>
        <v>0</v>
      </c>
      <c r="L73" s="61">
        <f t="shared" si="10"/>
        <v>0</v>
      </c>
      <c r="M73" s="63">
        <f t="shared" si="11"/>
        <v>0</v>
      </c>
    </row>
    <row r="74" spans="2:13" x14ac:dyDescent="0.3">
      <c r="B74" s="66">
        <v>56</v>
      </c>
      <c r="C74" s="67" t="s">
        <v>1203</v>
      </c>
      <c r="D74" s="70" t="s">
        <v>40</v>
      </c>
      <c r="E74" s="73" t="s">
        <v>1204</v>
      </c>
      <c r="F74" s="74" t="s">
        <v>41</v>
      </c>
      <c r="G74" s="27">
        <v>1</v>
      </c>
      <c r="H74" s="62"/>
      <c r="I74" s="62"/>
      <c r="J74" s="61">
        <f t="shared" si="8"/>
        <v>0</v>
      </c>
      <c r="K74" s="61">
        <f t="shared" si="9"/>
        <v>0</v>
      </c>
      <c r="L74" s="61">
        <f t="shared" si="10"/>
        <v>0</v>
      </c>
      <c r="M74" s="63">
        <f t="shared" si="11"/>
        <v>0</v>
      </c>
    </row>
    <row r="75" spans="2:13" x14ac:dyDescent="0.3">
      <c r="B75" s="66"/>
      <c r="C75" s="67"/>
      <c r="D75" s="70"/>
      <c r="E75" s="52" t="s">
        <v>1205</v>
      </c>
      <c r="F75" s="74"/>
      <c r="G75" s="27"/>
      <c r="H75" s="62"/>
      <c r="I75" s="62"/>
      <c r="J75" s="61"/>
      <c r="K75" s="61"/>
      <c r="L75" s="61"/>
      <c r="M75" s="63"/>
    </row>
    <row r="76" spans="2:13" x14ac:dyDescent="0.3">
      <c r="B76" s="66">
        <v>57</v>
      </c>
      <c r="C76" s="67" t="s">
        <v>1206</v>
      </c>
      <c r="D76" s="70" t="s">
        <v>40</v>
      </c>
      <c r="E76" s="76" t="s">
        <v>1207</v>
      </c>
      <c r="F76" s="74" t="s">
        <v>108</v>
      </c>
      <c r="G76" s="27">
        <v>179</v>
      </c>
      <c r="H76" s="62"/>
      <c r="I76" s="62"/>
      <c r="J76" s="61">
        <f t="shared" si="8"/>
        <v>0</v>
      </c>
      <c r="K76" s="61">
        <f t="shared" si="9"/>
        <v>0</v>
      </c>
      <c r="L76" s="61">
        <f t="shared" si="10"/>
        <v>0</v>
      </c>
      <c r="M76" s="63">
        <f t="shared" si="11"/>
        <v>0</v>
      </c>
    </row>
    <row r="77" spans="2:13" x14ac:dyDescent="0.3">
      <c r="B77" s="66">
        <v>58</v>
      </c>
      <c r="C77" s="67" t="s">
        <v>1208</v>
      </c>
      <c r="D77" s="70" t="s">
        <v>40</v>
      </c>
      <c r="E77" s="76" t="s">
        <v>1209</v>
      </c>
      <c r="F77" s="74" t="s">
        <v>108</v>
      </c>
      <c r="G77" s="27">
        <v>179</v>
      </c>
      <c r="H77" s="62"/>
      <c r="I77" s="62"/>
      <c r="J77" s="61">
        <f t="shared" si="8"/>
        <v>0</v>
      </c>
      <c r="K77" s="61">
        <f t="shared" si="9"/>
        <v>0</v>
      </c>
      <c r="L77" s="61">
        <f t="shared" si="10"/>
        <v>0</v>
      </c>
      <c r="M77" s="63">
        <f t="shared" si="11"/>
        <v>0</v>
      </c>
    </row>
    <row r="78" spans="2:13" x14ac:dyDescent="0.3">
      <c r="B78" s="66">
        <v>59</v>
      </c>
      <c r="C78" s="67" t="s">
        <v>1210</v>
      </c>
      <c r="D78" s="51" t="s">
        <v>1090</v>
      </c>
      <c r="E78" s="76" t="s">
        <v>1211</v>
      </c>
      <c r="F78" s="74" t="s">
        <v>47</v>
      </c>
      <c r="G78" s="27">
        <v>1</v>
      </c>
      <c r="H78" s="62"/>
      <c r="I78" s="62"/>
      <c r="J78" s="61">
        <f t="shared" si="8"/>
        <v>0</v>
      </c>
      <c r="K78" s="61">
        <f t="shared" si="9"/>
        <v>0</v>
      </c>
      <c r="L78" s="61">
        <f t="shared" si="10"/>
        <v>0</v>
      </c>
      <c r="M78" s="63">
        <f t="shared" si="11"/>
        <v>0</v>
      </c>
    </row>
    <row r="79" spans="2:13" x14ac:dyDescent="0.3">
      <c r="B79" s="66">
        <v>60</v>
      </c>
      <c r="C79" s="67" t="s">
        <v>1212</v>
      </c>
      <c r="D79" s="51" t="s">
        <v>1090</v>
      </c>
      <c r="E79" s="77" t="s">
        <v>1213</v>
      </c>
      <c r="F79" s="74" t="s">
        <v>47</v>
      </c>
      <c r="G79" s="27">
        <v>1</v>
      </c>
      <c r="H79" s="62"/>
      <c r="I79" s="62"/>
      <c r="J79" s="61">
        <f t="shared" si="8"/>
        <v>0</v>
      </c>
      <c r="K79" s="61">
        <f t="shared" si="9"/>
        <v>0</v>
      </c>
      <c r="L79" s="61">
        <f t="shared" si="10"/>
        <v>0</v>
      </c>
      <c r="M79" s="63">
        <f t="shared" si="11"/>
        <v>0</v>
      </c>
    </row>
    <row r="80" spans="2:13" x14ac:dyDescent="0.3">
      <c r="B80" s="66">
        <v>61</v>
      </c>
      <c r="C80" s="67" t="s">
        <v>1214</v>
      </c>
      <c r="D80" s="51" t="s">
        <v>1090</v>
      </c>
      <c r="E80" s="69" t="s">
        <v>1215</v>
      </c>
      <c r="F80" s="74" t="s">
        <v>462</v>
      </c>
      <c r="G80" s="61">
        <v>5.5</v>
      </c>
      <c r="H80" s="62"/>
      <c r="I80" s="62"/>
      <c r="J80" s="61">
        <f t="shared" si="8"/>
        <v>0</v>
      </c>
      <c r="K80" s="61">
        <f t="shared" si="9"/>
        <v>0</v>
      </c>
      <c r="L80" s="61">
        <f t="shared" si="10"/>
        <v>0</v>
      </c>
      <c r="M80" s="63">
        <f t="shared" si="11"/>
        <v>0</v>
      </c>
    </row>
    <row r="81" spans="2:13" ht="36" x14ac:dyDescent="0.3">
      <c r="B81" s="66"/>
      <c r="C81" s="67"/>
      <c r="D81" s="68"/>
      <c r="E81" s="52" t="s">
        <v>1216</v>
      </c>
      <c r="F81" s="74"/>
      <c r="G81" s="61"/>
      <c r="H81" s="62"/>
      <c r="I81" s="62"/>
      <c r="J81" s="61"/>
      <c r="K81" s="61"/>
      <c r="L81" s="61"/>
      <c r="M81" s="63"/>
    </row>
    <row r="82" spans="2:13" ht="41.4" x14ac:dyDescent="0.3">
      <c r="B82" s="66">
        <v>62</v>
      </c>
      <c r="C82" s="67" t="s">
        <v>1217</v>
      </c>
      <c r="D82" s="70" t="s">
        <v>40</v>
      </c>
      <c r="E82" s="73" t="s">
        <v>1218</v>
      </c>
      <c r="F82" s="74" t="s">
        <v>108</v>
      </c>
      <c r="G82" s="61">
        <v>55</v>
      </c>
      <c r="H82" s="62"/>
      <c r="I82" s="62"/>
      <c r="J82" s="61">
        <f t="shared" si="8"/>
        <v>0</v>
      </c>
      <c r="K82" s="61">
        <f t="shared" si="9"/>
        <v>0</v>
      </c>
      <c r="L82" s="61">
        <f t="shared" si="10"/>
        <v>0</v>
      </c>
      <c r="M82" s="63">
        <f t="shared" si="11"/>
        <v>0</v>
      </c>
    </row>
    <row r="83" spans="2:13" x14ac:dyDescent="0.3">
      <c r="B83" s="66"/>
      <c r="C83" s="67"/>
      <c r="D83" s="70"/>
      <c r="E83" s="52" t="s">
        <v>1219</v>
      </c>
      <c r="F83" s="74"/>
      <c r="G83" s="61"/>
      <c r="H83" s="62"/>
      <c r="I83" s="62"/>
      <c r="J83" s="61"/>
      <c r="K83" s="61"/>
      <c r="L83" s="61"/>
      <c r="M83" s="63"/>
    </row>
    <row r="84" spans="2:13" x14ac:dyDescent="0.3">
      <c r="B84" s="66">
        <v>63</v>
      </c>
      <c r="C84" s="67" t="s">
        <v>1220</v>
      </c>
      <c r="D84" s="70" t="s">
        <v>40</v>
      </c>
      <c r="E84" s="77" t="s">
        <v>1221</v>
      </c>
      <c r="F84" s="24" t="s">
        <v>41</v>
      </c>
      <c r="G84" s="27">
        <v>1</v>
      </c>
      <c r="H84" s="28"/>
      <c r="I84" s="28"/>
      <c r="J84" s="27">
        <f t="shared" si="8"/>
        <v>0</v>
      </c>
      <c r="K84" s="27">
        <f t="shared" si="9"/>
        <v>0</v>
      </c>
      <c r="L84" s="27">
        <f t="shared" si="10"/>
        <v>0</v>
      </c>
      <c r="M84" s="29">
        <f t="shared" si="11"/>
        <v>0</v>
      </c>
    </row>
    <row r="85" spans="2:13" ht="27.6" x14ac:dyDescent="0.3">
      <c r="B85" s="66">
        <v>64</v>
      </c>
      <c r="C85" s="67" t="s">
        <v>1222</v>
      </c>
      <c r="D85" s="70" t="s">
        <v>40</v>
      </c>
      <c r="E85" s="77" t="s">
        <v>1223</v>
      </c>
      <c r="F85" s="70" t="s">
        <v>47</v>
      </c>
      <c r="G85" s="27">
        <v>15</v>
      </c>
      <c r="H85" s="28"/>
      <c r="I85" s="28"/>
      <c r="J85" s="27">
        <f t="shared" si="8"/>
        <v>0</v>
      </c>
      <c r="K85" s="27">
        <f t="shared" si="9"/>
        <v>0</v>
      </c>
      <c r="L85" s="27">
        <f t="shared" si="10"/>
        <v>0</v>
      </c>
      <c r="M85" s="29">
        <f t="shared" si="11"/>
        <v>0</v>
      </c>
    </row>
    <row r="86" spans="2:13" ht="27.6" x14ac:dyDescent="0.3">
      <c r="B86" s="66">
        <v>65</v>
      </c>
      <c r="C86" s="67" t="s">
        <v>1224</v>
      </c>
      <c r="D86" s="70" t="s">
        <v>40</v>
      </c>
      <c r="E86" s="69" t="s">
        <v>1225</v>
      </c>
      <c r="F86" s="74" t="s">
        <v>41</v>
      </c>
      <c r="G86" s="61">
        <v>1</v>
      </c>
      <c r="H86" s="62"/>
      <c r="I86" s="62"/>
      <c r="J86" s="61">
        <f t="shared" si="8"/>
        <v>0</v>
      </c>
      <c r="K86" s="61">
        <f t="shared" si="9"/>
        <v>0</v>
      </c>
      <c r="L86" s="61">
        <f t="shared" si="10"/>
        <v>0</v>
      </c>
      <c r="M86" s="63">
        <f t="shared" si="11"/>
        <v>0</v>
      </c>
    </row>
    <row r="87" spans="2:13" ht="24" x14ac:dyDescent="0.3">
      <c r="B87" s="78"/>
      <c r="C87" s="23"/>
      <c r="D87" s="24"/>
      <c r="E87" s="52" t="s">
        <v>1226</v>
      </c>
      <c r="F87" s="79"/>
      <c r="G87" s="61"/>
      <c r="H87" s="62"/>
      <c r="I87" s="62"/>
      <c r="J87" s="61"/>
      <c r="K87" s="61"/>
      <c r="L87" s="61"/>
      <c r="M87" s="80"/>
    </row>
    <row r="88" spans="2:13" ht="28.8" x14ac:dyDescent="0.3">
      <c r="B88" s="54"/>
      <c r="C88" s="55" t="s">
        <v>1227</v>
      </c>
      <c r="D88" s="55"/>
      <c r="E88" s="57" t="s">
        <v>1228</v>
      </c>
      <c r="F88" s="57"/>
      <c r="G88" s="57"/>
      <c r="H88" s="57"/>
      <c r="I88" s="57"/>
      <c r="J88" s="58">
        <f>SUBTOTAL(9,J89:J125)</f>
        <v>0</v>
      </c>
      <c r="K88" s="58">
        <f>SUBTOTAL(9,K89:K125)</f>
        <v>0</v>
      </c>
      <c r="L88" s="58">
        <f>SUBTOTAL(9,L89:L125)</f>
        <v>0</v>
      </c>
      <c r="M88" s="59">
        <f>SUBTOTAL(9,M89:M125)</f>
        <v>0</v>
      </c>
    </row>
    <row r="89" spans="2:13" ht="408.6" customHeight="1" x14ac:dyDescent="0.3">
      <c r="B89" s="66">
        <v>66</v>
      </c>
      <c r="C89" s="67" t="s">
        <v>1229</v>
      </c>
      <c r="D89" s="51" t="s">
        <v>1090</v>
      </c>
      <c r="E89" s="81" t="s">
        <v>1230</v>
      </c>
      <c r="F89" s="74" t="s">
        <v>41</v>
      </c>
      <c r="G89" s="61">
        <v>1</v>
      </c>
      <c r="H89" s="62"/>
      <c r="I89" s="62"/>
      <c r="J89" s="61">
        <f t="shared" ref="J89:J125" si="12">G89*H89</f>
        <v>0</v>
      </c>
      <c r="K89" s="61">
        <f t="shared" ref="K89:K125" si="13">G89*I89</f>
        <v>0</v>
      </c>
      <c r="L89" s="61">
        <f t="shared" ref="L89:L125" si="14">J89+K89</f>
        <v>0</v>
      </c>
      <c r="M89" s="63">
        <f t="shared" ref="M89:M125" si="15">L89*1.21</f>
        <v>0</v>
      </c>
    </row>
    <row r="90" spans="2:13" ht="14.4" customHeight="1" x14ac:dyDescent="0.3">
      <c r="B90" s="66"/>
      <c r="C90" s="67"/>
      <c r="D90" s="51"/>
      <c r="E90" s="52" t="s">
        <v>1231</v>
      </c>
      <c r="F90" s="74"/>
      <c r="G90" s="61"/>
      <c r="H90" s="62"/>
      <c r="I90" s="62"/>
      <c r="J90" s="61"/>
      <c r="K90" s="61"/>
      <c r="L90" s="61"/>
      <c r="M90" s="63"/>
    </row>
    <row r="91" spans="2:13" ht="233.1" customHeight="1" x14ac:dyDescent="0.3">
      <c r="B91" s="66">
        <v>67</v>
      </c>
      <c r="C91" s="67" t="s">
        <v>1232</v>
      </c>
      <c r="D91" s="51" t="s">
        <v>1090</v>
      </c>
      <c r="E91" s="69" t="s">
        <v>1233</v>
      </c>
      <c r="F91" s="74" t="s">
        <v>41</v>
      </c>
      <c r="G91" s="61">
        <v>1</v>
      </c>
      <c r="H91" s="62"/>
      <c r="I91" s="62"/>
      <c r="J91" s="61">
        <f t="shared" si="12"/>
        <v>0</v>
      </c>
      <c r="K91" s="61">
        <f t="shared" si="13"/>
        <v>0</v>
      </c>
      <c r="L91" s="61">
        <f t="shared" si="14"/>
        <v>0</v>
      </c>
      <c r="M91" s="63">
        <f t="shared" si="15"/>
        <v>0</v>
      </c>
    </row>
    <row r="92" spans="2:13" x14ac:dyDescent="0.3">
      <c r="B92" s="66"/>
      <c r="C92" s="67"/>
      <c r="D92" s="51"/>
      <c r="E92" s="52" t="s">
        <v>1231</v>
      </c>
      <c r="F92" s="74"/>
      <c r="G92" s="61"/>
      <c r="H92" s="62"/>
      <c r="I92" s="62"/>
      <c r="J92" s="61"/>
      <c r="K92" s="61"/>
      <c r="L92" s="61"/>
      <c r="M92" s="63"/>
    </row>
    <row r="93" spans="2:13" ht="119.1" customHeight="1" x14ac:dyDescent="0.3">
      <c r="B93" s="66">
        <v>68</v>
      </c>
      <c r="C93" s="67" t="s">
        <v>1234</v>
      </c>
      <c r="D93" s="51" t="s">
        <v>1090</v>
      </c>
      <c r="E93" s="71" t="s">
        <v>1235</v>
      </c>
      <c r="F93" s="74" t="s">
        <v>41</v>
      </c>
      <c r="G93" s="61">
        <v>1</v>
      </c>
      <c r="H93" s="62"/>
      <c r="I93" s="62"/>
      <c r="J93" s="61">
        <f t="shared" si="12"/>
        <v>0</v>
      </c>
      <c r="K93" s="61">
        <f t="shared" si="13"/>
        <v>0</v>
      </c>
      <c r="L93" s="61">
        <f t="shared" si="14"/>
        <v>0</v>
      </c>
      <c r="M93" s="63">
        <f t="shared" si="15"/>
        <v>0</v>
      </c>
    </row>
    <row r="94" spans="2:13" ht="15" customHeight="1" x14ac:dyDescent="0.3">
      <c r="B94" s="66"/>
      <c r="C94" s="67"/>
      <c r="D94" s="51"/>
      <c r="E94" s="52" t="s">
        <v>1231</v>
      </c>
      <c r="F94" s="74"/>
      <c r="G94" s="61"/>
      <c r="H94" s="62"/>
      <c r="I94" s="62"/>
      <c r="J94" s="61"/>
      <c r="K94" s="61"/>
      <c r="L94" s="61"/>
      <c r="M94" s="63"/>
    </row>
    <row r="95" spans="2:13" x14ac:dyDescent="0.3">
      <c r="B95" s="66">
        <v>69</v>
      </c>
      <c r="C95" s="67" t="s">
        <v>1236</v>
      </c>
      <c r="D95" s="51" t="s">
        <v>1090</v>
      </c>
      <c r="E95" s="69" t="s">
        <v>1237</v>
      </c>
      <c r="F95" s="24" t="s">
        <v>41</v>
      </c>
      <c r="G95" s="27">
        <v>1</v>
      </c>
      <c r="H95" s="28"/>
      <c r="I95" s="28"/>
      <c r="J95" s="27">
        <f t="shared" si="12"/>
        <v>0</v>
      </c>
      <c r="K95" s="27">
        <f t="shared" si="13"/>
        <v>0</v>
      </c>
      <c r="L95" s="27">
        <f t="shared" si="14"/>
        <v>0</v>
      </c>
      <c r="M95" s="29">
        <f t="shared" si="15"/>
        <v>0</v>
      </c>
    </row>
    <row r="96" spans="2:13" ht="151.80000000000001" x14ac:dyDescent="0.3">
      <c r="B96" s="66">
        <v>70</v>
      </c>
      <c r="C96" s="67" t="s">
        <v>1238</v>
      </c>
      <c r="D96" s="70" t="s">
        <v>40</v>
      </c>
      <c r="E96" s="69" t="s">
        <v>1239</v>
      </c>
      <c r="F96" s="74" t="s">
        <v>1240</v>
      </c>
      <c r="G96" s="61">
        <v>4</v>
      </c>
      <c r="H96" s="62"/>
      <c r="I96" s="62"/>
      <c r="J96" s="61">
        <f t="shared" si="12"/>
        <v>0</v>
      </c>
      <c r="K96" s="61">
        <f t="shared" si="13"/>
        <v>0</v>
      </c>
      <c r="L96" s="61">
        <f t="shared" si="14"/>
        <v>0</v>
      </c>
      <c r="M96" s="63">
        <f t="shared" si="15"/>
        <v>0</v>
      </c>
    </row>
    <row r="97" spans="2:13" ht="82.8" x14ac:dyDescent="0.3">
      <c r="B97" s="66">
        <v>71</v>
      </c>
      <c r="C97" s="67" t="s">
        <v>1241</v>
      </c>
      <c r="D97" s="70" t="s">
        <v>40</v>
      </c>
      <c r="E97" s="69" t="s">
        <v>1242</v>
      </c>
      <c r="F97" s="70" t="s">
        <v>47</v>
      </c>
      <c r="G97" s="61">
        <v>1</v>
      </c>
      <c r="H97" s="62"/>
      <c r="I97" s="62"/>
      <c r="J97" s="61">
        <f t="shared" si="12"/>
        <v>0</v>
      </c>
      <c r="K97" s="61">
        <f t="shared" si="13"/>
        <v>0</v>
      </c>
      <c r="L97" s="61">
        <f t="shared" si="14"/>
        <v>0</v>
      </c>
      <c r="M97" s="63">
        <f t="shared" si="15"/>
        <v>0</v>
      </c>
    </row>
    <row r="98" spans="2:13" ht="27.6" x14ac:dyDescent="0.3">
      <c r="B98" s="66">
        <v>72</v>
      </c>
      <c r="C98" s="67" t="s">
        <v>1243</v>
      </c>
      <c r="D98" s="70" t="s">
        <v>40</v>
      </c>
      <c r="E98" s="69" t="s">
        <v>1244</v>
      </c>
      <c r="F98" s="70" t="s">
        <v>47</v>
      </c>
      <c r="G98" s="61">
        <v>4</v>
      </c>
      <c r="H98" s="62"/>
      <c r="I98" s="62"/>
      <c r="J98" s="61">
        <f t="shared" si="12"/>
        <v>0</v>
      </c>
      <c r="K98" s="61">
        <f t="shared" si="13"/>
        <v>0</v>
      </c>
      <c r="L98" s="61">
        <f t="shared" si="14"/>
        <v>0</v>
      </c>
      <c r="M98" s="63">
        <f t="shared" si="15"/>
        <v>0</v>
      </c>
    </row>
    <row r="99" spans="2:13" ht="27.6" x14ac:dyDescent="0.3">
      <c r="B99" s="66">
        <v>73</v>
      </c>
      <c r="C99" s="67" t="s">
        <v>1245</v>
      </c>
      <c r="D99" s="70" t="s">
        <v>40</v>
      </c>
      <c r="E99" s="69" t="s">
        <v>1246</v>
      </c>
      <c r="F99" s="70" t="s">
        <v>47</v>
      </c>
      <c r="G99" s="61">
        <v>2</v>
      </c>
      <c r="H99" s="62"/>
      <c r="I99" s="62"/>
      <c r="J99" s="61">
        <f t="shared" si="12"/>
        <v>0</v>
      </c>
      <c r="K99" s="61">
        <f t="shared" si="13"/>
        <v>0</v>
      </c>
      <c r="L99" s="61">
        <f t="shared" si="14"/>
        <v>0</v>
      </c>
      <c r="M99" s="63">
        <f t="shared" si="15"/>
        <v>0</v>
      </c>
    </row>
    <row r="100" spans="2:13" ht="27.6" x14ac:dyDescent="0.3">
      <c r="B100" s="66">
        <v>74</v>
      </c>
      <c r="C100" s="67" t="s">
        <v>1247</v>
      </c>
      <c r="D100" s="70" t="s">
        <v>40</v>
      </c>
      <c r="E100" s="69" t="s">
        <v>1248</v>
      </c>
      <c r="F100" s="70" t="s">
        <v>47</v>
      </c>
      <c r="G100" s="61">
        <v>1</v>
      </c>
      <c r="H100" s="62"/>
      <c r="I100" s="62"/>
      <c r="J100" s="61">
        <f t="shared" si="12"/>
        <v>0</v>
      </c>
      <c r="K100" s="61">
        <f t="shared" si="13"/>
        <v>0</v>
      </c>
      <c r="L100" s="61">
        <f t="shared" si="14"/>
        <v>0</v>
      </c>
      <c r="M100" s="63">
        <f t="shared" si="15"/>
        <v>0</v>
      </c>
    </row>
    <row r="101" spans="2:13" ht="27.6" x14ac:dyDescent="0.3">
      <c r="B101" s="66">
        <v>75</v>
      </c>
      <c r="C101" s="67" t="s">
        <v>1249</v>
      </c>
      <c r="D101" s="70" t="s">
        <v>40</v>
      </c>
      <c r="E101" s="69" t="s">
        <v>1250</v>
      </c>
      <c r="F101" s="70" t="s">
        <v>47</v>
      </c>
      <c r="G101" s="61">
        <v>1</v>
      </c>
      <c r="H101" s="62"/>
      <c r="I101" s="62"/>
      <c r="J101" s="61">
        <f t="shared" si="12"/>
        <v>0</v>
      </c>
      <c r="K101" s="61">
        <f t="shared" si="13"/>
        <v>0</v>
      </c>
      <c r="L101" s="61">
        <f t="shared" si="14"/>
        <v>0</v>
      </c>
      <c r="M101" s="63">
        <f t="shared" si="15"/>
        <v>0</v>
      </c>
    </row>
    <row r="102" spans="2:13" x14ac:dyDescent="0.3">
      <c r="B102" s="66">
        <v>76</v>
      </c>
      <c r="C102" s="67" t="s">
        <v>1251</v>
      </c>
      <c r="D102" s="70" t="s">
        <v>40</v>
      </c>
      <c r="E102" s="69" t="s">
        <v>1252</v>
      </c>
      <c r="F102" s="24" t="s">
        <v>47</v>
      </c>
      <c r="G102" s="27">
        <v>3</v>
      </c>
      <c r="H102" s="28"/>
      <c r="I102" s="28"/>
      <c r="J102" s="27">
        <f t="shared" si="12"/>
        <v>0</v>
      </c>
      <c r="K102" s="27">
        <f t="shared" si="13"/>
        <v>0</v>
      </c>
      <c r="L102" s="27">
        <f t="shared" si="14"/>
        <v>0</v>
      </c>
      <c r="M102" s="29">
        <f t="shared" si="15"/>
        <v>0</v>
      </c>
    </row>
    <row r="103" spans="2:13" ht="55.2" x14ac:dyDescent="0.3">
      <c r="B103" s="66">
        <v>77</v>
      </c>
      <c r="C103" s="67" t="s">
        <v>1253</v>
      </c>
      <c r="D103" s="70" t="s">
        <v>40</v>
      </c>
      <c r="E103" s="69" t="s">
        <v>1254</v>
      </c>
      <c r="F103" s="70" t="s">
        <v>47</v>
      </c>
      <c r="G103" s="61">
        <v>14</v>
      </c>
      <c r="H103" s="62"/>
      <c r="I103" s="62"/>
      <c r="J103" s="61">
        <f t="shared" si="12"/>
        <v>0</v>
      </c>
      <c r="K103" s="61">
        <f t="shared" si="13"/>
        <v>0</v>
      </c>
      <c r="L103" s="61">
        <f t="shared" si="14"/>
        <v>0</v>
      </c>
      <c r="M103" s="63">
        <f t="shared" si="15"/>
        <v>0</v>
      </c>
    </row>
    <row r="104" spans="2:13" ht="55.2" x14ac:dyDescent="0.3">
      <c r="B104" s="66">
        <v>78</v>
      </c>
      <c r="C104" s="67" t="s">
        <v>1255</v>
      </c>
      <c r="D104" s="70" t="s">
        <v>40</v>
      </c>
      <c r="E104" s="69" t="s">
        <v>1256</v>
      </c>
      <c r="F104" s="70" t="s">
        <v>47</v>
      </c>
      <c r="G104" s="61">
        <v>9</v>
      </c>
      <c r="H104" s="62"/>
      <c r="I104" s="62"/>
      <c r="J104" s="61">
        <f t="shared" si="12"/>
        <v>0</v>
      </c>
      <c r="K104" s="61">
        <f t="shared" si="13"/>
        <v>0</v>
      </c>
      <c r="L104" s="61">
        <f t="shared" si="14"/>
        <v>0</v>
      </c>
      <c r="M104" s="63">
        <f t="shared" si="15"/>
        <v>0</v>
      </c>
    </row>
    <row r="105" spans="2:13" ht="55.2" x14ac:dyDescent="0.3">
      <c r="B105" s="66">
        <v>79</v>
      </c>
      <c r="C105" s="67" t="s">
        <v>1257</v>
      </c>
      <c r="D105" s="70" t="s">
        <v>40</v>
      </c>
      <c r="E105" s="69" t="s">
        <v>1258</v>
      </c>
      <c r="F105" s="70" t="s">
        <v>47</v>
      </c>
      <c r="G105" s="61">
        <v>5</v>
      </c>
      <c r="H105" s="62"/>
      <c r="I105" s="62"/>
      <c r="J105" s="61">
        <f t="shared" si="12"/>
        <v>0</v>
      </c>
      <c r="K105" s="61">
        <f t="shared" si="13"/>
        <v>0</v>
      </c>
      <c r="L105" s="61">
        <f t="shared" si="14"/>
        <v>0</v>
      </c>
      <c r="M105" s="63">
        <f t="shared" si="15"/>
        <v>0</v>
      </c>
    </row>
    <row r="106" spans="2:13" ht="55.2" x14ac:dyDescent="0.3">
      <c r="B106" s="66">
        <v>80</v>
      </c>
      <c r="C106" s="67" t="s">
        <v>1259</v>
      </c>
      <c r="D106" s="70" t="s">
        <v>40</v>
      </c>
      <c r="E106" s="69" t="s">
        <v>1260</v>
      </c>
      <c r="F106" s="70" t="s">
        <v>47</v>
      </c>
      <c r="G106" s="61">
        <v>1</v>
      </c>
      <c r="H106" s="62"/>
      <c r="I106" s="62"/>
      <c r="J106" s="61">
        <f t="shared" si="12"/>
        <v>0</v>
      </c>
      <c r="K106" s="61">
        <f t="shared" si="13"/>
        <v>0</v>
      </c>
      <c r="L106" s="61">
        <f t="shared" si="14"/>
        <v>0</v>
      </c>
      <c r="M106" s="63">
        <f t="shared" si="15"/>
        <v>0</v>
      </c>
    </row>
    <row r="107" spans="2:13" ht="82.8" x14ac:dyDescent="0.3">
      <c r="B107" s="66">
        <v>81</v>
      </c>
      <c r="C107" s="67" t="s">
        <v>1261</v>
      </c>
      <c r="D107" s="70" t="s">
        <v>40</v>
      </c>
      <c r="E107" s="69" t="s">
        <v>1262</v>
      </c>
      <c r="F107" s="70" t="s">
        <v>187</v>
      </c>
      <c r="G107" s="61">
        <v>75</v>
      </c>
      <c r="H107" s="62"/>
      <c r="I107" s="62"/>
      <c r="J107" s="61">
        <f t="shared" si="12"/>
        <v>0</v>
      </c>
      <c r="K107" s="61">
        <f t="shared" si="13"/>
        <v>0</v>
      </c>
      <c r="L107" s="61">
        <f t="shared" si="14"/>
        <v>0</v>
      </c>
      <c r="M107" s="63">
        <f t="shared" si="15"/>
        <v>0</v>
      </c>
    </row>
    <row r="108" spans="2:13" ht="82.8" x14ac:dyDescent="0.3">
      <c r="B108" s="66">
        <v>82</v>
      </c>
      <c r="C108" s="67" t="s">
        <v>1263</v>
      </c>
      <c r="D108" s="70" t="s">
        <v>40</v>
      </c>
      <c r="E108" s="71" t="s">
        <v>1264</v>
      </c>
      <c r="F108" s="70" t="s">
        <v>108</v>
      </c>
      <c r="G108" s="61">
        <v>36</v>
      </c>
      <c r="H108" s="62"/>
      <c r="I108" s="62"/>
      <c r="J108" s="61">
        <f t="shared" si="12"/>
        <v>0</v>
      </c>
      <c r="K108" s="61">
        <f t="shared" si="13"/>
        <v>0</v>
      </c>
      <c r="L108" s="61">
        <f t="shared" si="14"/>
        <v>0</v>
      </c>
      <c r="M108" s="63">
        <f t="shared" si="15"/>
        <v>0</v>
      </c>
    </row>
    <row r="109" spans="2:13" ht="82.8" x14ac:dyDescent="0.3">
      <c r="B109" s="66">
        <v>83</v>
      </c>
      <c r="C109" s="67" t="s">
        <v>1265</v>
      </c>
      <c r="D109" s="70" t="s">
        <v>40</v>
      </c>
      <c r="E109" s="69" t="s">
        <v>1266</v>
      </c>
      <c r="F109" s="70" t="s">
        <v>108</v>
      </c>
      <c r="G109" s="61">
        <v>34</v>
      </c>
      <c r="H109" s="62"/>
      <c r="I109" s="62"/>
      <c r="J109" s="61">
        <f t="shared" si="12"/>
        <v>0</v>
      </c>
      <c r="K109" s="61">
        <f t="shared" si="13"/>
        <v>0</v>
      </c>
      <c r="L109" s="61">
        <f t="shared" si="14"/>
        <v>0</v>
      </c>
      <c r="M109" s="63">
        <f t="shared" si="15"/>
        <v>0</v>
      </c>
    </row>
    <row r="110" spans="2:13" ht="82.8" x14ac:dyDescent="0.3">
      <c r="B110" s="66">
        <v>84</v>
      </c>
      <c r="C110" s="67" t="s">
        <v>1267</v>
      </c>
      <c r="D110" s="70" t="s">
        <v>40</v>
      </c>
      <c r="E110" s="69" t="s">
        <v>1268</v>
      </c>
      <c r="F110" s="70" t="s">
        <v>108</v>
      </c>
      <c r="G110" s="61">
        <v>15</v>
      </c>
      <c r="H110" s="62"/>
      <c r="I110" s="62"/>
      <c r="J110" s="61">
        <f t="shared" si="12"/>
        <v>0</v>
      </c>
      <c r="K110" s="61">
        <f t="shared" si="13"/>
        <v>0</v>
      </c>
      <c r="L110" s="61">
        <f t="shared" si="14"/>
        <v>0</v>
      </c>
      <c r="M110" s="63">
        <f t="shared" si="15"/>
        <v>0</v>
      </c>
    </row>
    <row r="111" spans="2:13" x14ac:dyDescent="0.3">
      <c r="B111" s="66">
        <v>85</v>
      </c>
      <c r="C111" s="67" t="s">
        <v>1269</v>
      </c>
      <c r="D111" s="70" t="s">
        <v>40</v>
      </c>
      <c r="E111" s="69" t="s">
        <v>1270</v>
      </c>
      <c r="F111" s="70" t="s">
        <v>108</v>
      </c>
      <c r="G111" s="61">
        <v>25</v>
      </c>
      <c r="H111" s="28"/>
      <c r="I111" s="28"/>
      <c r="J111" s="27">
        <f t="shared" si="12"/>
        <v>0</v>
      </c>
      <c r="K111" s="27">
        <f t="shared" si="13"/>
        <v>0</v>
      </c>
      <c r="L111" s="27">
        <f t="shared" si="14"/>
        <v>0</v>
      </c>
      <c r="M111" s="29">
        <f t="shared" si="15"/>
        <v>0</v>
      </c>
    </row>
    <row r="112" spans="2:13" x14ac:dyDescent="0.3">
      <c r="B112" s="66">
        <v>86</v>
      </c>
      <c r="C112" s="67" t="s">
        <v>1271</v>
      </c>
      <c r="D112" s="70" t="s">
        <v>40</v>
      </c>
      <c r="E112" s="69" t="s">
        <v>1272</v>
      </c>
      <c r="F112" s="70" t="s">
        <v>108</v>
      </c>
      <c r="G112" s="61">
        <v>2</v>
      </c>
      <c r="H112" s="28"/>
      <c r="I112" s="28"/>
      <c r="J112" s="27">
        <f t="shared" si="12"/>
        <v>0</v>
      </c>
      <c r="K112" s="27">
        <f t="shared" si="13"/>
        <v>0</v>
      </c>
      <c r="L112" s="27">
        <f t="shared" si="14"/>
        <v>0</v>
      </c>
      <c r="M112" s="29">
        <f t="shared" si="15"/>
        <v>0</v>
      </c>
    </row>
    <row r="113" spans="2:13" ht="27.6" x14ac:dyDescent="0.3">
      <c r="B113" s="66">
        <v>87</v>
      </c>
      <c r="C113" s="67" t="s">
        <v>1273</v>
      </c>
      <c r="D113" s="70" t="s">
        <v>40</v>
      </c>
      <c r="E113" s="69" t="s">
        <v>1169</v>
      </c>
      <c r="F113" s="70" t="s">
        <v>108</v>
      </c>
      <c r="G113" s="61">
        <v>22</v>
      </c>
      <c r="H113" s="62"/>
      <c r="I113" s="62"/>
      <c r="J113" s="61">
        <f t="shared" si="12"/>
        <v>0</v>
      </c>
      <c r="K113" s="61">
        <f t="shared" si="13"/>
        <v>0</v>
      </c>
      <c r="L113" s="61">
        <f t="shared" si="14"/>
        <v>0</v>
      </c>
      <c r="M113" s="63">
        <f t="shared" si="15"/>
        <v>0</v>
      </c>
    </row>
    <row r="114" spans="2:13" ht="27.6" x14ac:dyDescent="0.3">
      <c r="B114" s="66">
        <v>88</v>
      </c>
      <c r="C114" s="67" t="s">
        <v>1274</v>
      </c>
      <c r="D114" s="70" t="s">
        <v>40</v>
      </c>
      <c r="E114" s="69" t="s">
        <v>1275</v>
      </c>
      <c r="F114" s="70" t="s">
        <v>108</v>
      </c>
      <c r="G114" s="61">
        <v>2</v>
      </c>
      <c r="H114" s="62"/>
      <c r="I114" s="62"/>
      <c r="J114" s="61">
        <f t="shared" si="12"/>
        <v>0</v>
      </c>
      <c r="K114" s="61">
        <f t="shared" si="13"/>
        <v>0</v>
      </c>
      <c r="L114" s="61">
        <f t="shared" si="14"/>
        <v>0</v>
      </c>
      <c r="M114" s="63">
        <f t="shared" si="15"/>
        <v>0</v>
      </c>
    </row>
    <row r="115" spans="2:13" x14ac:dyDescent="0.3">
      <c r="B115" s="66">
        <v>89</v>
      </c>
      <c r="C115" s="67" t="s">
        <v>1276</v>
      </c>
      <c r="D115" s="70" t="s">
        <v>40</v>
      </c>
      <c r="E115" s="76" t="s">
        <v>1163</v>
      </c>
      <c r="F115" s="24" t="s">
        <v>41</v>
      </c>
      <c r="G115" s="61">
        <v>1</v>
      </c>
      <c r="H115" s="62"/>
      <c r="I115" s="62"/>
      <c r="J115" s="61">
        <f t="shared" si="12"/>
        <v>0</v>
      </c>
      <c r="K115" s="61">
        <f t="shared" si="13"/>
        <v>0</v>
      </c>
      <c r="L115" s="61">
        <f t="shared" si="14"/>
        <v>0</v>
      </c>
      <c r="M115" s="63">
        <f t="shared" si="15"/>
        <v>0</v>
      </c>
    </row>
    <row r="116" spans="2:13" ht="78.900000000000006" customHeight="1" x14ac:dyDescent="0.3">
      <c r="B116" s="66">
        <v>90</v>
      </c>
      <c r="C116" s="67" t="s">
        <v>1277</v>
      </c>
      <c r="D116" s="70" t="s">
        <v>40</v>
      </c>
      <c r="E116" s="73" t="s">
        <v>1202</v>
      </c>
      <c r="F116" s="74" t="s">
        <v>187</v>
      </c>
      <c r="G116" s="61">
        <v>35</v>
      </c>
      <c r="H116" s="62"/>
      <c r="I116" s="62"/>
      <c r="J116" s="61">
        <f t="shared" si="12"/>
        <v>0</v>
      </c>
      <c r="K116" s="61">
        <f t="shared" si="13"/>
        <v>0</v>
      </c>
      <c r="L116" s="61">
        <f t="shared" si="14"/>
        <v>0</v>
      </c>
      <c r="M116" s="63">
        <f t="shared" si="15"/>
        <v>0</v>
      </c>
    </row>
    <row r="117" spans="2:13" ht="90.9" customHeight="1" x14ac:dyDescent="0.3">
      <c r="B117" s="66">
        <v>91</v>
      </c>
      <c r="C117" s="67" t="s">
        <v>1278</v>
      </c>
      <c r="D117" s="70" t="s">
        <v>40</v>
      </c>
      <c r="E117" s="73" t="s">
        <v>1279</v>
      </c>
      <c r="F117" s="74" t="s">
        <v>187</v>
      </c>
      <c r="G117" s="61">
        <v>40</v>
      </c>
      <c r="H117" s="62"/>
      <c r="I117" s="62"/>
      <c r="J117" s="61">
        <f t="shared" si="12"/>
        <v>0</v>
      </c>
      <c r="K117" s="61">
        <f t="shared" si="13"/>
        <v>0</v>
      </c>
      <c r="L117" s="61">
        <f t="shared" si="14"/>
        <v>0</v>
      </c>
      <c r="M117" s="63">
        <f t="shared" si="15"/>
        <v>0</v>
      </c>
    </row>
    <row r="118" spans="2:13" x14ac:dyDescent="0.3">
      <c r="B118" s="66">
        <v>92</v>
      </c>
      <c r="C118" s="67" t="s">
        <v>1280</v>
      </c>
      <c r="D118" s="70" t="s">
        <v>40</v>
      </c>
      <c r="E118" s="77" t="s">
        <v>1198</v>
      </c>
      <c r="F118" s="74" t="s">
        <v>47</v>
      </c>
      <c r="G118" s="61">
        <v>5</v>
      </c>
      <c r="H118" s="62"/>
      <c r="I118" s="62"/>
      <c r="J118" s="61">
        <f t="shared" si="12"/>
        <v>0</v>
      </c>
      <c r="K118" s="61">
        <f t="shared" si="13"/>
        <v>0</v>
      </c>
      <c r="L118" s="61">
        <f t="shared" si="14"/>
        <v>0</v>
      </c>
      <c r="M118" s="63">
        <f t="shared" si="15"/>
        <v>0</v>
      </c>
    </row>
    <row r="119" spans="2:13" x14ac:dyDescent="0.3">
      <c r="B119" s="66">
        <v>93</v>
      </c>
      <c r="C119" s="67" t="s">
        <v>1281</v>
      </c>
      <c r="D119" s="70" t="s">
        <v>40</v>
      </c>
      <c r="E119" s="77" t="s">
        <v>1200</v>
      </c>
      <c r="F119" s="74" t="s">
        <v>47</v>
      </c>
      <c r="G119" s="61">
        <v>10</v>
      </c>
      <c r="H119" s="62"/>
      <c r="I119" s="62"/>
      <c r="J119" s="61">
        <f t="shared" si="12"/>
        <v>0</v>
      </c>
      <c r="K119" s="61">
        <f t="shared" si="13"/>
        <v>0</v>
      </c>
      <c r="L119" s="61">
        <f t="shared" si="14"/>
        <v>0</v>
      </c>
      <c r="M119" s="63">
        <f t="shared" si="15"/>
        <v>0</v>
      </c>
    </row>
    <row r="120" spans="2:13" x14ac:dyDescent="0.3">
      <c r="B120" s="66">
        <v>94</v>
      </c>
      <c r="C120" s="67" t="s">
        <v>1282</v>
      </c>
      <c r="D120" s="68" t="s">
        <v>1090</v>
      </c>
      <c r="E120" s="76" t="s">
        <v>1283</v>
      </c>
      <c r="F120" s="74" t="s">
        <v>41</v>
      </c>
      <c r="G120" s="27">
        <v>1</v>
      </c>
      <c r="H120" s="62"/>
      <c r="I120" s="62"/>
      <c r="J120" s="61">
        <f t="shared" si="12"/>
        <v>0</v>
      </c>
      <c r="K120" s="61">
        <f t="shared" si="13"/>
        <v>0</v>
      </c>
      <c r="L120" s="61">
        <f t="shared" si="14"/>
        <v>0</v>
      </c>
      <c r="M120" s="63">
        <f t="shared" si="15"/>
        <v>0</v>
      </c>
    </row>
    <row r="121" spans="2:13" x14ac:dyDescent="0.3">
      <c r="B121" s="66"/>
      <c r="C121" s="67"/>
      <c r="D121" s="68"/>
      <c r="E121" s="52" t="s">
        <v>1205</v>
      </c>
      <c r="F121" s="74"/>
      <c r="G121" s="27"/>
      <c r="H121" s="62"/>
      <c r="I121" s="62"/>
      <c r="J121" s="61"/>
      <c r="K121" s="61"/>
      <c r="L121" s="61"/>
      <c r="M121" s="63"/>
    </row>
    <row r="122" spans="2:13" x14ac:dyDescent="0.3">
      <c r="B122" s="66">
        <v>95</v>
      </c>
      <c r="C122" s="67" t="s">
        <v>1284</v>
      </c>
      <c r="D122" s="68" t="s">
        <v>1090</v>
      </c>
      <c r="E122" s="76" t="s">
        <v>1285</v>
      </c>
      <c r="F122" s="74" t="s">
        <v>41</v>
      </c>
      <c r="G122" s="27">
        <v>1</v>
      </c>
      <c r="H122" s="62"/>
      <c r="I122" s="62"/>
      <c r="J122" s="61">
        <f t="shared" si="12"/>
        <v>0</v>
      </c>
      <c r="K122" s="61">
        <f t="shared" si="13"/>
        <v>0</v>
      </c>
      <c r="L122" s="61">
        <f t="shared" si="14"/>
        <v>0</v>
      </c>
      <c r="M122" s="63">
        <f t="shared" si="15"/>
        <v>0</v>
      </c>
    </row>
    <row r="123" spans="2:13" x14ac:dyDescent="0.3">
      <c r="B123" s="66">
        <v>96</v>
      </c>
      <c r="C123" s="67" t="s">
        <v>1286</v>
      </c>
      <c r="D123" s="70" t="s">
        <v>40</v>
      </c>
      <c r="E123" s="77" t="s">
        <v>1221</v>
      </c>
      <c r="F123" s="74" t="s">
        <v>41</v>
      </c>
      <c r="G123" s="27">
        <v>1</v>
      </c>
      <c r="H123" s="62"/>
      <c r="I123" s="62"/>
      <c r="J123" s="61">
        <f t="shared" si="12"/>
        <v>0</v>
      </c>
      <c r="K123" s="61">
        <f t="shared" si="13"/>
        <v>0</v>
      </c>
      <c r="L123" s="61">
        <f t="shared" si="14"/>
        <v>0</v>
      </c>
      <c r="M123" s="63">
        <f t="shared" si="15"/>
        <v>0</v>
      </c>
    </row>
    <row r="124" spans="2:13" ht="27.6" x14ac:dyDescent="0.3">
      <c r="B124" s="66">
        <v>97</v>
      </c>
      <c r="C124" s="67" t="s">
        <v>1287</v>
      </c>
      <c r="D124" s="70" t="s">
        <v>40</v>
      </c>
      <c r="E124" s="77" t="s">
        <v>1223</v>
      </c>
      <c r="F124" s="70" t="s">
        <v>47</v>
      </c>
      <c r="G124" s="61">
        <v>15</v>
      </c>
      <c r="H124" s="62"/>
      <c r="I124" s="62"/>
      <c r="J124" s="61">
        <f t="shared" si="12"/>
        <v>0</v>
      </c>
      <c r="K124" s="61">
        <f t="shared" si="13"/>
        <v>0</v>
      </c>
      <c r="L124" s="61">
        <f t="shared" si="14"/>
        <v>0</v>
      </c>
      <c r="M124" s="63">
        <f t="shared" si="15"/>
        <v>0</v>
      </c>
    </row>
    <row r="125" spans="2:13" ht="27.6" x14ac:dyDescent="0.3">
      <c r="B125" s="66">
        <v>98</v>
      </c>
      <c r="C125" s="67" t="s">
        <v>1288</v>
      </c>
      <c r="D125" s="70" t="s">
        <v>40</v>
      </c>
      <c r="E125" s="69" t="s">
        <v>1289</v>
      </c>
      <c r="F125" s="74" t="s">
        <v>41</v>
      </c>
      <c r="G125" s="61">
        <v>1</v>
      </c>
      <c r="H125" s="62"/>
      <c r="I125" s="62"/>
      <c r="J125" s="61">
        <f t="shared" si="12"/>
        <v>0</v>
      </c>
      <c r="K125" s="61">
        <f t="shared" si="13"/>
        <v>0</v>
      </c>
      <c r="L125" s="61">
        <f t="shared" si="14"/>
        <v>0</v>
      </c>
      <c r="M125" s="63">
        <f t="shared" si="15"/>
        <v>0</v>
      </c>
    </row>
    <row r="126" spans="2:13" ht="24" x14ac:dyDescent="0.3">
      <c r="B126" s="78"/>
      <c r="C126" s="23"/>
      <c r="D126" s="24"/>
      <c r="E126" s="52" t="s">
        <v>1226</v>
      </c>
      <c r="F126" s="79"/>
      <c r="G126" s="61"/>
      <c r="H126" s="62"/>
      <c r="I126" s="62"/>
      <c r="J126" s="61"/>
      <c r="K126" s="61"/>
      <c r="L126" s="61"/>
      <c r="M126" s="80"/>
    </row>
    <row r="127" spans="2:13" x14ac:dyDescent="0.3">
      <c r="B127" s="54"/>
      <c r="C127" s="55" t="s">
        <v>1290</v>
      </c>
      <c r="D127" s="55"/>
      <c r="E127" s="57" t="s">
        <v>1291</v>
      </c>
      <c r="F127" s="57"/>
      <c r="G127" s="57"/>
      <c r="H127" s="57"/>
      <c r="I127" s="57"/>
      <c r="J127" s="58">
        <f>SUBTOTAL(9,J128:J150)</f>
        <v>0</v>
      </c>
      <c r="K127" s="58">
        <f>SUBTOTAL(9,K128:K150)</f>
        <v>0</v>
      </c>
      <c r="L127" s="58">
        <f>SUBTOTAL(9,L128:L150)</f>
        <v>0</v>
      </c>
      <c r="M127" s="59">
        <f>SUBTOTAL(9,M128:M150)</f>
        <v>0</v>
      </c>
    </row>
    <row r="128" spans="2:13" ht="144.75" customHeight="1" x14ac:dyDescent="0.3">
      <c r="B128" s="66">
        <v>99</v>
      </c>
      <c r="C128" s="67" t="s">
        <v>1292</v>
      </c>
      <c r="D128" s="68" t="s">
        <v>1090</v>
      </c>
      <c r="E128" s="81" t="s">
        <v>1293</v>
      </c>
      <c r="F128" s="74" t="s">
        <v>41</v>
      </c>
      <c r="G128" s="61">
        <v>1</v>
      </c>
      <c r="H128" s="62"/>
      <c r="I128" s="62"/>
      <c r="J128" s="61">
        <f t="shared" ref="J128:J150" si="16">G128*H128</f>
        <v>0</v>
      </c>
      <c r="K128" s="61">
        <f t="shared" ref="K128:K150" si="17">G128*I128</f>
        <v>0</v>
      </c>
      <c r="L128" s="61">
        <f t="shared" ref="L128:L150" si="18">J128+K128</f>
        <v>0</v>
      </c>
      <c r="M128" s="63">
        <f t="shared" ref="M128:M150" si="19">L128*1.21</f>
        <v>0</v>
      </c>
    </row>
    <row r="129" spans="2:13" x14ac:dyDescent="0.3">
      <c r="B129" s="66"/>
      <c r="C129" s="67"/>
      <c r="D129" s="68"/>
      <c r="E129" s="52" t="s">
        <v>1294</v>
      </c>
      <c r="F129" s="74"/>
      <c r="G129" s="27"/>
      <c r="H129" s="62"/>
      <c r="I129" s="62"/>
      <c r="J129" s="61"/>
      <c r="K129" s="61"/>
      <c r="L129" s="61"/>
      <c r="M129" s="63"/>
    </row>
    <row r="130" spans="2:13" ht="27.6" x14ac:dyDescent="0.3">
      <c r="B130" s="66">
        <v>100</v>
      </c>
      <c r="C130" s="67" t="s">
        <v>1295</v>
      </c>
      <c r="D130" s="68" t="s">
        <v>1090</v>
      </c>
      <c r="E130" s="69" t="s">
        <v>1296</v>
      </c>
      <c r="F130" s="24" t="s">
        <v>41</v>
      </c>
      <c r="G130" s="61">
        <v>1</v>
      </c>
      <c r="H130" s="62"/>
      <c r="I130" s="62"/>
      <c r="J130" s="61">
        <f t="shared" si="16"/>
        <v>0</v>
      </c>
      <c r="K130" s="61">
        <f t="shared" si="17"/>
        <v>0</v>
      </c>
      <c r="L130" s="61">
        <f t="shared" si="18"/>
        <v>0</v>
      </c>
      <c r="M130" s="63">
        <f t="shared" si="19"/>
        <v>0</v>
      </c>
    </row>
    <row r="131" spans="2:13" ht="55.2" x14ac:dyDescent="0.3">
      <c r="B131" s="66">
        <v>101</v>
      </c>
      <c r="C131" s="67" t="s">
        <v>1297</v>
      </c>
      <c r="D131" s="70" t="s">
        <v>40</v>
      </c>
      <c r="E131" s="69" t="s">
        <v>1256</v>
      </c>
      <c r="F131" s="70" t="s">
        <v>47</v>
      </c>
      <c r="G131" s="61">
        <v>4</v>
      </c>
      <c r="H131" s="62"/>
      <c r="I131" s="62"/>
      <c r="J131" s="61">
        <f t="shared" si="16"/>
        <v>0</v>
      </c>
      <c r="K131" s="61">
        <f t="shared" si="17"/>
        <v>0</v>
      </c>
      <c r="L131" s="61">
        <f t="shared" si="18"/>
        <v>0</v>
      </c>
      <c r="M131" s="63">
        <f t="shared" si="19"/>
        <v>0</v>
      </c>
    </row>
    <row r="132" spans="2:13" ht="55.2" x14ac:dyDescent="0.3">
      <c r="B132" s="66">
        <v>102</v>
      </c>
      <c r="C132" s="67" t="s">
        <v>1298</v>
      </c>
      <c r="D132" s="70" t="s">
        <v>40</v>
      </c>
      <c r="E132" s="69" t="s">
        <v>1299</v>
      </c>
      <c r="F132" s="70" t="s">
        <v>47</v>
      </c>
      <c r="G132" s="61">
        <v>4</v>
      </c>
      <c r="H132" s="62"/>
      <c r="I132" s="62"/>
      <c r="J132" s="61">
        <f t="shared" si="16"/>
        <v>0</v>
      </c>
      <c r="K132" s="61">
        <f t="shared" si="17"/>
        <v>0</v>
      </c>
      <c r="L132" s="61">
        <f t="shared" si="18"/>
        <v>0</v>
      </c>
      <c r="M132" s="63">
        <f t="shared" si="19"/>
        <v>0</v>
      </c>
    </row>
    <row r="133" spans="2:13" ht="55.2" x14ac:dyDescent="0.3">
      <c r="B133" s="66">
        <v>103</v>
      </c>
      <c r="C133" s="67" t="s">
        <v>1300</v>
      </c>
      <c r="D133" s="70" t="s">
        <v>40</v>
      </c>
      <c r="E133" s="69" t="s">
        <v>1260</v>
      </c>
      <c r="F133" s="70" t="s">
        <v>47</v>
      </c>
      <c r="G133" s="61">
        <v>2</v>
      </c>
      <c r="H133" s="62"/>
      <c r="I133" s="62"/>
      <c r="J133" s="61">
        <f t="shared" si="16"/>
        <v>0</v>
      </c>
      <c r="K133" s="61">
        <f t="shared" si="17"/>
        <v>0</v>
      </c>
      <c r="L133" s="61">
        <f t="shared" si="18"/>
        <v>0</v>
      </c>
      <c r="M133" s="63">
        <f t="shared" si="19"/>
        <v>0</v>
      </c>
    </row>
    <row r="134" spans="2:13" ht="41.4" x14ac:dyDescent="0.3">
      <c r="B134" s="66">
        <v>104</v>
      </c>
      <c r="C134" s="67" t="s">
        <v>1301</v>
      </c>
      <c r="D134" s="70" t="s">
        <v>40</v>
      </c>
      <c r="E134" s="69" t="s">
        <v>1302</v>
      </c>
      <c r="F134" s="70" t="s">
        <v>47</v>
      </c>
      <c r="G134" s="61">
        <v>1</v>
      </c>
      <c r="H134" s="62"/>
      <c r="I134" s="62"/>
      <c r="J134" s="61">
        <f t="shared" si="16"/>
        <v>0</v>
      </c>
      <c r="K134" s="61">
        <f t="shared" si="17"/>
        <v>0</v>
      </c>
      <c r="L134" s="61">
        <f t="shared" si="18"/>
        <v>0</v>
      </c>
      <c r="M134" s="63">
        <f t="shared" si="19"/>
        <v>0</v>
      </c>
    </row>
    <row r="135" spans="2:13" ht="55.2" x14ac:dyDescent="0.3">
      <c r="B135" s="66">
        <v>105</v>
      </c>
      <c r="C135" s="67" t="s">
        <v>1303</v>
      </c>
      <c r="D135" s="70" t="s">
        <v>40</v>
      </c>
      <c r="E135" s="69" t="s">
        <v>1304</v>
      </c>
      <c r="F135" s="70" t="s">
        <v>47</v>
      </c>
      <c r="G135" s="61">
        <v>1</v>
      </c>
      <c r="H135" s="62"/>
      <c r="I135" s="62"/>
      <c r="J135" s="61">
        <f t="shared" si="16"/>
        <v>0</v>
      </c>
      <c r="K135" s="61">
        <f t="shared" si="17"/>
        <v>0</v>
      </c>
      <c r="L135" s="61">
        <f t="shared" si="18"/>
        <v>0</v>
      </c>
      <c r="M135" s="63">
        <f t="shared" si="19"/>
        <v>0</v>
      </c>
    </row>
    <row r="136" spans="2:13" ht="55.2" x14ac:dyDescent="0.3">
      <c r="B136" s="66">
        <v>106</v>
      </c>
      <c r="C136" s="67" t="s">
        <v>1305</v>
      </c>
      <c r="D136" s="70" t="s">
        <v>40</v>
      </c>
      <c r="E136" s="69" t="s">
        <v>1306</v>
      </c>
      <c r="F136" s="70" t="s">
        <v>47</v>
      </c>
      <c r="G136" s="61">
        <v>2</v>
      </c>
      <c r="H136" s="62"/>
      <c r="I136" s="62"/>
      <c r="J136" s="61">
        <f t="shared" si="16"/>
        <v>0</v>
      </c>
      <c r="K136" s="61">
        <f t="shared" si="17"/>
        <v>0</v>
      </c>
      <c r="L136" s="61">
        <f t="shared" si="18"/>
        <v>0</v>
      </c>
      <c r="M136" s="63">
        <f t="shared" si="19"/>
        <v>0</v>
      </c>
    </row>
    <row r="137" spans="2:13" x14ac:dyDescent="0.3">
      <c r="B137" s="66">
        <v>107</v>
      </c>
      <c r="C137" s="67" t="s">
        <v>1307</v>
      </c>
      <c r="D137" s="70" t="s">
        <v>40</v>
      </c>
      <c r="E137" s="76" t="s">
        <v>1308</v>
      </c>
      <c r="F137" s="24" t="s">
        <v>47</v>
      </c>
      <c r="G137" s="61">
        <v>1</v>
      </c>
      <c r="H137" s="62"/>
      <c r="I137" s="62"/>
      <c r="J137" s="61">
        <f t="shared" si="16"/>
        <v>0</v>
      </c>
      <c r="K137" s="61">
        <f t="shared" si="17"/>
        <v>0</v>
      </c>
      <c r="L137" s="61">
        <f t="shared" si="18"/>
        <v>0</v>
      </c>
      <c r="M137" s="63">
        <f t="shared" si="19"/>
        <v>0</v>
      </c>
    </row>
    <row r="138" spans="2:13" ht="82.8" x14ac:dyDescent="0.3">
      <c r="B138" s="66">
        <v>108</v>
      </c>
      <c r="C138" s="67" t="s">
        <v>1309</v>
      </c>
      <c r="D138" s="70" t="s">
        <v>40</v>
      </c>
      <c r="E138" s="69" t="s">
        <v>1264</v>
      </c>
      <c r="F138" s="70" t="s">
        <v>108</v>
      </c>
      <c r="G138" s="61">
        <v>3</v>
      </c>
      <c r="H138" s="62"/>
      <c r="I138" s="62"/>
      <c r="J138" s="61">
        <f t="shared" si="16"/>
        <v>0</v>
      </c>
      <c r="K138" s="61">
        <f t="shared" si="17"/>
        <v>0</v>
      </c>
      <c r="L138" s="61">
        <f t="shared" si="18"/>
        <v>0</v>
      </c>
      <c r="M138" s="63">
        <f t="shared" si="19"/>
        <v>0</v>
      </c>
    </row>
    <row r="139" spans="2:13" ht="82.8" x14ac:dyDescent="0.3">
      <c r="B139" s="66">
        <v>109</v>
      </c>
      <c r="C139" s="67" t="s">
        <v>1310</v>
      </c>
      <c r="D139" s="70" t="s">
        <v>40</v>
      </c>
      <c r="E139" s="69" t="s">
        <v>1266</v>
      </c>
      <c r="F139" s="70" t="s">
        <v>108</v>
      </c>
      <c r="G139" s="61">
        <v>3</v>
      </c>
      <c r="H139" s="62"/>
      <c r="I139" s="62"/>
      <c r="J139" s="61">
        <f t="shared" si="16"/>
        <v>0</v>
      </c>
      <c r="K139" s="61">
        <f t="shared" si="17"/>
        <v>0</v>
      </c>
      <c r="L139" s="61">
        <f t="shared" si="18"/>
        <v>0</v>
      </c>
      <c r="M139" s="63">
        <f t="shared" si="19"/>
        <v>0</v>
      </c>
    </row>
    <row r="140" spans="2:13" ht="82.8" x14ac:dyDescent="0.3">
      <c r="B140" s="66">
        <v>110</v>
      </c>
      <c r="C140" s="67" t="s">
        <v>1311</v>
      </c>
      <c r="D140" s="70" t="s">
        <v>40</v>
      </c>
      <c r="E140" s="69" t="s">
        <v>1268</v>
      </c>
      <c r="F140" s="70" t="s">
        <v>108</v>
      </c>
      <c r="G140" s="61">
        <v>4</v>
      </c>
      <c r="H140" s="62"/>
      <c r="I140" s="62"/>
      <c r="J140" s="61">
        <f t="shared" si="16"/>
        <v>0</v>
      </c>
      <c r="K140" s="61">
        <f t="shared" si="17"/>
        <v>0</v>
      </c>
      <c r="L140" s="61">
        <f t="shared" si="18"/>
        <v>0</v>
      </c>
      <c r="M140" s="63">
        <f t="shared" si="19"/>
        <v>0</v>
      </c>
    </row>
    <row r="141" spans="2:13" ht="82.8" x14ac:dyDescent="0.3">
      <c r="B141" s="66">
        <v>111</v>
      </c>
      <c r="C141" s="67" t="s">
        <v>1312</v>
      </c>
      <c r="D141" s="70" t="s">
        <v>40</v>
      </c>
      <c r="E141" s="71" t="s">
        <v>1313</v>
      </c>
      <c r="F141" s="70" t="s">
        <v>108</v>
      </c>
      <c r="G141" s="61">
        <v>2</v>
      </c>
      <c r="H141" s="62"/>
      <c r="I141" s="62"/>
      <c r="J141" s="61">
        <f t="shared" si="16"/>
        <v>0</v>
      </c>
      <c r="K141" s="61">
        <f t="shared" si="17"/>
        <v>0</v>
      </c>
      <c r="L141" s="61">
        <f t="shared" si="18"/>
        <v>0</v>
      </c>
      <c r="M141" s="63">
        <f t="shared" si="19"/>
        <v>0</v>
      </c>
    </row>
    <row r="142" spans="2:13" ht="82.8" x14ac:dyDescent="0.3">
      <c r="B142" s="66">
        <v>112</v>
      </c>
      <c r="C142" s="67" t="s">
        <v>1314</v>
      </c>
      <c r="D142" s="70" t="s">
        <v>40</v>
      </c>
      <c r="E142" s="69" t="s">
        <v>1315</v>
      </c>
      <c r="F142" s="70" t="s">
        <v>108</v>
      </c>
      <c r="G142" s="61">
        <v>4</v>
      </c>
      <c r="H142" s="62"/>
      <c r="I142" s="62"/>
      <c r="J142" s="61">
        <f t="shared" si="16"/>
        <v>0</v>
      </c>
      <c r="K142" s="61">
        <f t="shared" si="17"/>
        <v>0</v>
      </c>
      <c r="L142" s="61">
        <f t="shared" si="18"/>
        <v>0</v>
      </c>
      <c r="M142" s="63">
        <f t="shared" si="19"/>
        <v>0</v>
      </c>
    </row>
    <row r="143" spans="2:13" ht="82.8" x14ac:dyDescent="0.3">
      <c r="B143" s="66">
        <v>113</v>
      </c>
      <c r="C143" s="67" t="s">
        <v>1316</v>
      </c>
      <c r="D143" s="70" t="s">
        <v>40</v>
      </c>
      <c r="E143" s="69" t="s">
        <v>1317</v>
      </c>
      <c r="F143" s="70" t="s">
        <v>108</v>
      </c>
      <c r="G143" s="61">
        <v>10</v>
      </c>
      <c r="H143" s="62"/>
      <c r="I143" s="62"/>
      <c r="J143" s="61">
        <f t="shared" si="16"/>
        <v>0</v>
      </c>
      <c r="K143" s="61">
        <f t="shared" si="17"/>
        <v>0</v>
      </c>
      <c r="L143" s="61">
        <f t="shared" si="18"/>
        <v>0</v>
      </c>
      <c r="M143" s="63">
        <f t="shared" si="19"/>
        <v>0</v>
      </c>
    </row>
    <row r="144" spans="2:13" x14ac:dyDescent="0.3">
      <c r="B144" s="66">
        <v>114</v>
      </c>
      <c r="C144" s="67" t="s">
        <v>1318</v>
      </c>
      <c r="D144" s="70" t="s">
        <v>40</v>
      </c>
      <c r="E144" s="69" t="s">
        <v>1270</v>
      </c>
      <c r="F144" s="70" t="s">
        <v>108</v>
      </c>
      <c r="G144" s="61">
        <v>8</v>
      </c>
      <c r="H144" s="28"/>
      <c r="I144" s="28"/>
      <c r="J144" s="27">
        <f t="shared" si="16"/>
        <v>0</v>
      </c>
      <c r="K144" s="27">
        <f t="shared" si="17"/>
        <v>0</v>
      </c>
      <c r="L144" s="27">
        <f t="shared" si="18"/>
        <v>0</v>
      </c>
      <c r="M144" s="29">
        <f t="shared" si="19"/>
        <v>0</v>
      </c>
    </row>
    <row r="145" spans="2:13" x14ac:dyDescent="0.3">
      <c r="B145" s="66">
        <v>115</v>
      </c>
      <c r="C145" s="67" t="s">
        <v>1319</v>
      </c>
      <c r="D145" s="70" t="s">
        <v>40</v>
      </c>
      <c r="E145" s="76" t="s">
        <v>1163</v>
      </c>
      <c r="F145" s="24" t="s">
        <v>41</v>
      </c>
      <c r="G145" s="61">
        <v>1</v>
      </c>
      <c r="H145" s="62"/>
      <c r="I145" s="62"/>
      <c r="J145" s="61">
        <f t="shared" si="16"/>
        <v>0</v>
      </c>
      <c r="K145" s="61">
        <f t="shared" si="17"/>
        <v>0</v>
      </c>
      <c r="L145" s="61">
        <f t="shared" si="18"/>
        <v>0</v>
      </c>
      <c r="M145" s="63">
        <f t="shared" si="19"/>
        <v>0</v>
      </c>
    </row>
    <row r="146" spans="2:13" x14ac:dyDescent="0.3">
      <c r="B146" s="66">
        <v>116</v>
      </c>
      <c r="C146" s="67" t="s">
        <v>1320</v>
      </c>
      <c r="D146" s="68" t="s">
        <v>1090</v>
      </c>
      <c r="E146" s="76" t="s">
        <v>1283</v>
      </c>
      <c r="F146" s="74" t="s">
        <v>41</v>
      </c>
      <c r="G146" s="27">
        <v>1</v>
      </c>
      <c r="H146" s="62"/>
      <c r="I146" s="62"/>
      <c r="J146" s="61">
        <f t="shared" si="16"/>
        <v>0</v>
      </c>
      <c r="K146" s="61">
        <f t="shared" si="17"/>
        <v>0</v>
      </c>
      <c r="L146" s="61">
        <f t="shared" si="18"/>
        <v>0</v>
      </c>
      <c r="M146" s="63">
        <f t="shared" si="19"/>
        <v>0</v>
      </c>
    </row>
    <row r="147" spans="2:13" x14ac:dyDescent="0.3">
      <c r="B147" s="66"/>
      <c r="C147" s="67"/>
      <c r="D147" s="68"/>
      <c r="E147" s="52" t="s">
        <v>1205</v>
      </c>
      <c r="F147" s="74"/>
      <c r="G147" s="27"/>
      <c r="H147" s="62"/>
      <c r="I147" s="62"/>
      <c r="J147" s="61"/>
      <c r="K147" s="61"/>
      <c r="L147" s="61"/>
      <c r="M147" s="63"/>
    </row>
    <row r="148" spans="2:13" x14ac:dyDescent="0.3">
      <c r="B148" s="66">
        <v>117</v>
      </c>
      <c r="C148" s="67" t="s">
        <v>1321</v>
      </c>
      <c r="D148" s="68" t="s">
        <v>1090</v>
      </c>
      <c r="E148" s="76" t="s">
        <v>1285</v>
      </c>
      <c r="F148" s="74" t="s">
        <v>41</v>
      </c>
      <c r="G148" s="27">
        <v>1</v>
      </c>
      <c r="H148" s="62"/>
      <c r="I148" s="62"/>
      <c r="J148" s="61">
        <f t="shared" si="16"/>
        <v>0</v>
      </c>
      <c r="K148" s="61">
        <f t="shared" si="17"/>
        <v>0</v>
      </c>
      <c r="L148" s="61">
        <f t="shared" si="18"/>
        <v>0</v>
      </c>
      <c r="M148" s="63">
        <f t="shared" si="19"/>
        <v>0</v>
      </c>
    </row>
    <row r="149" spans="2:13" x14ac:dyDescent="0.3">
      <c r="B149" s="66">
        <v>118</v>
      </c>
      <c r="C149" s="67" t="s">
        <v>1322</v>
      </c>
      <c r="D149" s="70" t="s">
        <v>40</v>
      </c>
      <c r="E149" s="77" t="s">
        <v>1221</v>
      </c>
      <c r="F149" s="74" t="s">
        <v>41</v>
      </c>
      <c r="G149" s="27">
        <v>1</v>
      </c>
      <c r="H149" s="62"/>
      <c r="I149" s="62"/>
      <c r="J149" s="61">
        <f t="shared" si="16"/>
        <v>0</v>
      </c>
      <c r="K149" s="61">
        <f t="shared" si="17"/>
        <v>0</v>
      </c>
      <c r="L149" s="61">
        <f t="shared" si="18"/>
        <v>0</v>
      </c>
      <c r="M149" s="63">
        <f t="shared" si="19"/>
        <v>0</v>
      </c>
    </row>
    <row r="150" spans="2:13" ht="27.6" x14ac:dyDescent="0.3">
      <c r="B150" s="66">
        <v>119</v>
      </c>
      <c r="C150" s="67" t="s">
        <v>1323</v>
      </c>
      <c r="D150" s="70" t="s">
        <v>40</v>
      </c>
      <c r="E150" s="69" t="s">
        <v>1289</v>
      </c>
      <c r="F150" s="74" t="s">
        <v>41</v>
      </c>
      <c r="G150" s="61">
        <v>1</v>
      </c>
      <c r="H150" s="62"/>
      <c r="I150" s="62"/>
      <c r="J150" s="61">
        <f t="shared" si="16"/>
        <v>0</v>
      </c>
      <c r="K150" s="61">
        <f t="shared" si="17"/>
        <v>0</v>
      </c>
      <c r="L150" s="61">
        <f t="shared" si="18"/>
        <v>0</v>
      </c>
      <c r="M150" s="63">
        <f t="shared" si="19"/>
        <v>0</v>
      </c>
    </row>
    <row r="151" spans="2:13" ht="24" x14ac:dyDescent="0.3">
      <c r="B151" s="78"/>
      <c r="C151" s="23"/>
      <c r="D151" s="24"/>
      <c r="E151" s="52" t="s">
        <v>1226</v>
      </c>
      <c r="F151" s="79"/>
      <c r="G151" s="61"/>
      <c r="H151" s="62"/>
      <c r="I151" s="62"/>
      <c r="J151" s="61"/>
      <c r="K151" s="61"/>
      <c r="L151" s="61"/>
      <c r="M151" s="80"/>
    </row>
    <row r="152" spans="2:13" ht="28.8" x14ac:dyDescent="0.3">
      <c r="B152" s="54"/>
      <c r="C152" s="55" t="s">
        <v>1324</v>
      </c>
      <c r="D152" s="55"/>
      <c r="E152" s="57" t="s">
        <v>1325</v>
      </c>
      <c r="F152" s="57"/>
      <c r="G152" s="57"/>
      <c r="H152" s="57"/>
      <c r="I152" s="57"/>
      <c r="J152" s="58">
        <f>SUBTOTAL(9,J153:J176)</f>
        <v>0</v>
      </c>
      <c r="K152" s="58">
        <f>SUBTOTAL(9,K153:K176)</f>
        <v>0</v>
      </c>
      <c r="L152" s="58">
        <f>SUBTOTAL(9,L153:L176)</f>
        <v>0</v>
      </c>
      <c r="M152" s="59">
        <f>SUBTOTAL(9,M153:M176)</f>
        <v>0</v>
      </c>
    </row>
    <row r="153" spans="2:13" ht="248.4" x14ac:dyDescent="0.3">
      <c r="B153" s="66">
        <v>120</v>
      </c>
      <c r="C153" s="67" t="s">
        <v>1326</v>
      </c>
      <c r="D153" s="68" t="s">
        <v>1090</v>
      </c>
      <c r="E153" s="69" t="s">
        <v>1327</v>
      </c>
      <c r="F153" s="70" t="s">
        <v>47</v>
      </c>
      <c r="G153" s="61">
        <v>2</v>
      </c>
      <c r="H153" s="62"/>
      <c r="I153" s="62"/>
      <c r="J153" s="61">
        <f t="shared" ref="J153:J176" si="20">G153*H153</f>
        <v>0</v>
      </c>
      <c r="K153" s="61">
        <f t="shared" ref="K153:K176" si="21">G153*I153</f>
        <v>0</v>
      </c>
      <c r="L153" s="61">
        <f t="shared" ref="L153:L176" si="22">J153+K153</f>
        <v>0</v>
      </c>
      <c r="M153" s="63">
        <f t="shared" ref="M153:M176" si="23">L153*1.21</f>
        <v>0</v>
      </c>
    </row>
    <row r="154" spans="2:13" ht="248.4" x14ac:dyDescent="0.3">
      <c r="B154" s="66">
        <v>121</v>
      </c>
      <c r="C154" s="67" t="s">
        <v>1328</v>
      </c>
      <c r="D154" s="68" t="s">
        <v>1090</v>
      </c>
      <c r="E154" s="71" t="s">
        <v>1329</v>
      </c>
      <c r="F154" s="70" t="s">
        <v>47</v>
      </c>
      <c r="G154" s="61">
        <v>2</v>
      </c>
      <c r="H154" s="62"/>
      <c r="I154" s="62"/>
      <c r="J154" s="61">
        <f t="shared" si="20"/>
        <v>0</v>
      </c>
      <c r="K154" s="61">
        <f t="shared" si="21"/>
        <v>0</v>
      </c>
      <c r="L154" s="61">
        <f t="shared" si="22"/>
        <v>0</v>
      </c>
      <c r="M154" s="63">
        <f t="shared" si="23"/>
        <v>0</v>
      </c>
    </row>
    <row r="155" spans="2:13" x14ac:dyDescent="0.3">
      <c r="B155" s="66">
        <v>122</v>
      </c>
      <c r="C155" s="67" t="s">
        <v>1330</v>
      </c>
      <c r="D155" s="68" t="s">
        <v>1090</v>
      </c>
      <c r="E155" s="72" t="s">
        <v>1331</v>
      </c>
      <c r="F155" s="70" t="s">
        <v>47</v>
      </c>
      <c r="G155" s="61">
        <v>1</v>
      </c>
      <c r="H155" s="62"/>
      <c r="I155" s="62"/>
      <c r="J155" s="61">
        <f t="shared" si="20"/>
        <v>0</v>
      </c>
      <c r="K155" s="61">
        <f t="shared" si="21"/>
        <v>0</v>
      </c>
      <c r="L155" s="61">
        <f t="shared" si="22"/>
        <v>0</v>
      </c>
      <c r="M155" s="63">
        <f t="shared" si="23"/>
        <v>0</v>
      </c>
    </row>
    <row r="156" spans="2:13" x14ac:dyDescent="0.3">
      <c r="B156" s="66">
        <v>123</v>
      </c>
      <c r="C156" s="67" t="s">
        <v>1332</v>
      </c>
      <c r="D156" s="68" t="s">
        <v>1090</v>
      </c>
      <c r="E156" s="72" t="s">
        <v>1333</v>
      </c>
      <c r="F156" s="70" t="s">
        <v>47</v>
      </c>
      <c r="G156" s="61">
        <v>1</v>
      </c>
      <c r="H156" s="62"/>
      <c r="I156" s="62"/>
      <c r="J156" s="61">
        <f t="shared" si="20"/>
        <v>0</v>
      </c>
      <c r="K156" s="61">
        <f t="shared" si="21"/>
        <v>0</v>
      </c>
      <c r="L156" s="61">
        <f t="shared" si="22"/>
        <v>0</v>
      </c>
      <c r="M156" s="63">
        <f t="shared" si="23"/>
        <v>0</v>
      </c>
    </row>
    <row r="157" spans="2:13" ht="69" x14ac:dyDescent="0.3">
      <c r="B157" s="66">
        <v>124</v>
      </c>
      <c r="C157" s="67" t="s">
        <v>1334</v>
      </c>
      <c r="D157" s="70" t="s">
        <v>40</v>
      </c>
      <c r="E157" s="73" t="s">
        <v>1148</v>
      </c>
      <c r="F157" s="74" t="s">
        <v>108</v>
      </c>
      <c r="G157" s="61">
        <v>20</v>
      </c>
      <c r="H157" s="62"/>
      <c r="I157" s="62"/>
      <c r="J157" s="61">
        <f t="shared" si="20"/>
        <v>0</v>
      </c>
      <c r="K157" s="61">
        <f t="shared" si="21"/>
        <v>0</v>
      </c>
      <c r="L157" s="61">
        <f t="shared" si="22"/>
        <v>0</v>
      </c>
      <c r="M157" s="63">
        <f t="shared" si="23"/>
        <v>0</v>
      </c>
    </row>
    <row r="158" spans="2:13" ht="69" x14ac:dyDescent="0.3">
      <c r="B158" s="66">
        <v>125</v>
      </c>
      <c r="C158" s="67" t="s">
        <v>1335</v>
      </c>
      <c r="D158" s="70" t="s">
        <v>40</v>
      </c>
      <c r="E158" s="73" t="s">
        <v>1152</v>
      </c>
      <c r="F158" s="74" t="s">
        <v>108</v>
      </c>
      <c r="G158" s="61">
        <v>20</v>
      </c>
      <c r="H158" s="62"/>
      <c r="I158" s="62"/>
      <c r="J158" s="61">
        <f t="shared" si="20"/>
        <v>0</v>
      </c>
      <c r="K158" s="61">
        <f t="shared" si="21"/>
        <v>0</v>
      </c>
      <c r="L158" s="61">
        <f t="shared" si="22"/>
        <v>0</v>
      </c>
      <c r="M158" s="63">
        <f t="shared" si="23"/>
        <v>0</v>
      </c>
    </row>
    <row r="159" spans="2:13" x14ac:dyDescent="0.3">
      <c r="B159" s="66">
        <v>126</v>
      </c>
      <c r="C159" s="67" t="s">
        <v>1336</v>
      </c>
      <c r="D159" s="70" t="s">
        <v>40</v>
      </c>
      <c r="E159" s="76" t="s">
        <v>1163</v>
      </c>
      <c r="F159" s="24" t="s">
        <v>41</v>
      </c>
      <c r="G159" s="61">
        <v>1</v>
      </c>
      <c r="H159" s="62"/>
      <c r="I159" s="62"/>
      <c r="J159" s="61">
        <f t="shared" si="20"/>
        <v>0</v>
      </c>
      <c r="K159" s="61">
        <f t="shared" si="21"/>
        <v>0</v>
      </c>
      <c r="L159" s="61">
        <f t="shared" si="22"/>
        <v>0</v>
      </c>
      <c r="M159" s="63">
        <f t="shared" si="23"/>
        <v>0</v>
      </c>
    </row>
    <row r="160" spans="2:13" ht="41.4" x14ac:dyDescent="0.3">
      <c r="B160" s="66">
        <v>127</v>
      </c>
      <c r="C160" s="67" t="s">
        <v>1337</v>
      </c>
      <c r="D160" s="68" t="s">
        <v>1090</v>
      </c>
      <c r="E160" s="69" t="s">
        <v>1338</v>
      </c>
      <c r="F160" s="74" t="s">
        <v>108</v>
      </c>
      <c r="G160" s="61">
        <v>20</v>
      </c>
      <c r="H160" s="62"/>
      <c r="I160" s="62"/>
      <c r="J160" s="61">
        <f t="shared" si="20"/>
        <v>0</v>
      </c>
      <c r="K160" s="61">
        <f t="shared" si="21"/>
        <v>0</v>
      </c>
      <c r="L160" s="61">
        <f t="shared" si="22"/>
        <v>0</v>
      </c>
      <c r="M160" s="63">
        <f t="shared" si="23"/>
        <v>0</v>
      </c>
    </row>
    <row r="161" spans="2:13" ht="41.4" x14ac:dyDescent="0.3">
      <c r="B161" s="66">
        <v>128</v>
      </c>
      <c r="C161" s="67" t="s">
        <v>1339</v>
      </c>
      <c r="D161" s="70" t="s">
        <v>40</v>
      </c>
      <c r="E161" s="73" t="s">
        <v>1340</v>
      </c>
      <c r="F161" s="74" t="s">
        <v>108</v>
      </c>
      <c r="G161" s="61">
        <v>20</v>
      </c>
      <c r="H161" s="62"/>
      <c r="I161" s="62"/>
      <c r="J161" s="61">
        <f t="shared" si="20"/>
        <v>0</v>
      </c>
      <c r="K161" s="61">
        <f t="shared" si="21"/>
        <v>0</v>
      </c>
      <c r="L161" s="61">
        <f t="shared" si="22"/>
        <v>0</v>
      </c>
      <c r="M161" s="63">
        <f t="shared" si="23"/>
        <v>0</v>
      </c>
    </row>
    <row r="162" spans="2:13" ht="41.4" x14ac:dyDescent="0.3">
      <c r="B162" s="66">
        <v>129</v>
      </c>
      <c r="C162" s="67" t="s">
        <v>1341</v>
      </c>
      <c r="D162" s="70" t="s">
        <v>40</v>
      </c>
      <c r="E162" s="73" t="s">
        <v>1188</v>
      </c>
      <c r="F162" s="74" t="s">
        <v>108</v>
      </c>
      <c r="G162" s="61">
        <v>20</v>
      </c>
      <c r="H162" s="62"/>
      <c r="I162" s="62"/>
      <c r="J162" s="61">
        <f t="shared" si="20"/>
        <v>0</v>
      </c>
      <c r="K162" s="61">
        <f t="shared" si="21"/>
        <v>0</v>
      </c>
      <c r="L162" s="61">
        <f t="shared" si="22"/>
        <v>0</v>
      </c>
      <c r="M162" s="63">
        <f t="shared" si="23"/>
        <v>0</v>
      </c>
    </row>
    <row r="163" spans="2:13" x14ac:dyDescent="0.3">
      <c r="B163" s="66">
        <v>130</v>
      </c>
      <c r="C163" s="67" t="s">
        <v>1342</v>
      </c>
      <c r="D163" s="70" t="s">
        <v>40</v>
      </c>
      <c r="E163" s="76" t="s">
        <v>1207</v>
      </c>
      <c r="F163" s="74" t="s">
        <v>108</v>
      </c>
      <c r="G163" s="27">
        <v>40</v>
      </c>
      <c r="H163" s="62"/>
      <c r="I163" s="62"/>
      <c r="J163" s="61">
        <f t="shared" si="20"/>
        <v>0</v>
      </c>
      <c r="K163" s="61">
        <f t="shared" si="21"/>
        <v>0</v>
      </c>
      <c r="L163" s="61">
        <f t="shared" si="22"/>
        <v>0</v>
      </c>
      <c r="M163" s="63">
        <f t="shared" si="23"/>
        <v>0</v>
      </c>
    </row>
    <row r="164" spans="2:13" x14ac:dyDescent="0.3">
      <c r="B164" s="66">
        <v>131</v>
      </c>
      <c r="C164" s="67" t="s">
        <v>1343</v>
      </c>
      <c r="D164" s="70" t="s">
        <v>40</v>
      </c>
      <c r="E164" s="76" t="s">
        <v>1209</v>
      </c>
      <c r="F164" s="74" t="s">
        <v>108</v>
      </c>
      <c r="G164" s="27">
        <v>40</v>
      </c>
      <c r="H164" s="62"/>
      <c r="I164" s="62"/>
      <c r="J164" s="61">
        <f t="shared" si="20"/>
        <v>0</v>
      </c>
      <c r="K164" s="61">
        <f t="shared" si="21"/>
        <v>0</v>
      </c>
      <c r="L164" s="61">
        <f t="shared" si="22"/>
        <v>0</v>
      </c>
      <c r="M164" s="63">
        <f t="shared" si="23"/>
        <v>0</v>
      </c>
    </row>
    <row r="165" spans="2:13" x14ac:dyDescent="0.3">
      <c r="B165" s="66">
        <v>132</v>
      </c>
      <c r="C165" s="67" t="s">
        <v>1344</v>
      </c>
      <c r="D165" s="68" t="s">
        <v>1090</v>
      </c>
      <c r="E165" s="76" t="s">
        <v>1211</v>
      </c>
      <c r="F165" s="74" t="s">
        <v>47</v>
      </c>
      <c r="G165" s="27">
        <v>2</v>
      </c>
      <c r="H165" s="62"/>
      <c r="I165" s="62"/>
      <c r="J165" s="61">
        <f t="shared" si="20"/>
        <v>0</v>
      </c>
      <c r="K165" s="61">
        <f t="shared" si="21"/>
        <v>0</v>
      </c>
      <c r="L165" s="61">
        <f t="shared" si="22"/>
        <v>0</v>
      </c>
      <c r="M165" s="63">
        <f t="shared" si="23"/>
        <v>0</v>
      </c>
    </row>
    <row r="166" spans="2:13" x14ac:dyDescent="0.3">
      <c r="B166" s="66">
        <v>133</v>
      </c>
      <c r="C166" s="67" t="s">
        <v>1345</v>
      </c>
      <c r="D166" s="68" t="s">
        <v>1090</v>
      </c>
      <c r="E166" s="77" t="s">
        <v>1213</v>
      </c>
      <c r="F166" s="74" t="s">
        <v>47</v>
      </c>
      <c r="G166" s="27">
        <v>2</v>
      </c>
      <c r="H166" s="62"/>
      <c r="I166" s="62"/>
      <c r="J166" s="61">
        <f t="shared" si="20"/>
        <v>0</v>
      </c>
      <c r="K166" s="61">
        <f t="shared" si="21"/>
        <v>0</v>
      </c>
      <c r="L166" s="61">
        <f t="shared" si="22"/>
        <v>0</v>
      </c>
      <c r="M166" s="63">
        <f t="shared" si="23"/>
        <v>0</v>
      </c>
    </row>
    <row r="167" spans="2:13" x14ac:dyDescent="0.3">
      <c r="B167" s="66">
        <v>134</v>
      </c>
      <c r="C167" s="67" t="s">
        <v>1346</v>
      </c>
      <c r="D167" s="68" t="s">
        <v>1090</v>
      </c>
      <c r="E167" s="69" t="s">
        <v>1347</v>
      </c>
      <c r="F167" s="74" t="s">
        <v>462</v>
      </c>
      <c r="G167" s="61">
        <v>1.5</v>
      </c>
      <c r="H167" s="62"/>
      <c r="I167" s="62"/>
      <c r="J167" s="61">
        <f t="shared" si="20"/>
        <v>0</v>
      </c>
      <c r="K167" s="61">
        <f t="shared" si="21"/>
        <v>0</v>
      </c>
      <c r="L167" s="61">
        <f t="shared" si="22"/>
        <v>0</v>
      </c>
      <c r="M167" s="63">
        <f t="shared" si="23"/>
        <v>0</v>
      </c>
    </row>
    <row r="168" spans="2:13" ht="41.4" x14ac:dyDescent="0.3">
      <c r="B168" s="66">
        <v>135</v>
      </c>
      <c r="C168" s="67" t="s">
        <v>1348</v>
      </c>
      <c r="D168" s="70" t="s">
        <v>40</v>
      </c>
      <c r="E168" s="73" t="s">
        <v>1218</v>
      </c>
      <c r="F168" s="74" t="s">
        <v>108</v>
      </c>
      <c r="G168" s="61">
        <v>10</v>
      </c>
      <c r="H168" s="62"/>
      <c r="I168" s="62"/>
      <c r="J168" s="61">
        <f t="shared" si="20"/>
        <v>0</v>
      </c>
      <c r="K168" s="61">
        <f t="shared" si="21"/>
        <v>0</v>
      </c>
      <c r="L168" s="61">
        <f t="shared" si="22"/>
        <v>0</v>
      </c>
      <c r="M168" s="63">
        <f t="shared" si="23"/>
        <v>0</v>
      </c>
    </row>
    <row r="169" spans="2:13" x14ac:dyDescent="0.3">
      <c r="B169" s="66">
        <v>136</v>
      </c>
      <c r="C169" s="67" t="s">
        <v>1349</v>
      </c>
      <c r="D169" s="70" t="s">
        <v>40</v>
      </c>
      <c r="E169" s="77" t="s">
        <v>1221</v>
      </c>
      <c r="F169" s="24" t="s">
        <v>41</v>
      </c>
      <c r="G169" s="27">
        <v>1</v>
      </c>
      <c r="H169" s="28"/>
      <c r="I169" s="28"/>
      <c r="J169" s="27">
        <f t="shared" si="20"/>
        <v>0</v>
      </c>
      <c r="K169" s="27">
        <f t="shared" si="21"/>
        <v>0</v>
      </c>
      <c r="L169" s="27">
        <f t="shared" si="22"/>
        <v>0</v>
      </c>
      <c r="M169" s="29">
        <f t="shared" si="23"/>
        <v>0</v>
      </c>
    </row>
    <row r="170" spans="2:13" ht="27.6" x14ac:dyDescent="0.3">
      <c r="B170" s="66">
        <v>137</v>
      </c>
      <c r="C170" s="67" t="s">
        <v>1350</v>
      </c>
      <c r="D170" s="70" t="s">
        <v>40</v>
      </c>
      <c r="E170" s="77" t="s">
        <v>1223</v>
      </c>
      <c r="F170" s="70" t="s">
        <v>47</v>
      </c>
      <c r="G170" s="61">
        <v>4</v>
      </c>
      <c r="H170" s="62"/>
      <c r="I170" s="62"/>
      <c r="J170" s="61">
        <f t="shared" si="20"/>
        <v>0</v>
      </c>
      <c r="K170" s="61">
        <f t="shared" si="21"/>
        <v>0</v>
      </c>
      <c r="L170" s="61">
        <f t="shared" si="22"/>
        <v>0</v>
      </c>
      <c r="M170" s="63">
        <f t="shared" si="23"/>
        <v>0</v>
      </c>
    </row>
    <row r="171" spans="2:13" x14ac:dyDescent="0.3">
      <c r="B171" s="66">
        <v>138</v>
      </c>
      <c r="C171" s="67" t="s">
        <v>1351</v>
      </c>
      <c r="D171" s="70" t="s">
        <v>40</v>
      </c>
      <c r="E171" s="69" t="s">
        <v>1352</v>
      </c>
      <c r="F171" s="74" t="s">
        <v>41</v>
      </c>
      <c r="G171" s="61">
        <v>1</v>
      </c>
      <c r="H171" s="62"/>
      <c r="I171" s="62"/>
      <c r="J171" s="61">
        <f t="shared" si="20"/>
        <v>0</v>
      </c>
      <c r="K171" s="61">
        <f t="shared" si="21"/>
        <v>0</v>
      </c>
      <c r="L171" s="61">
        <f t="shared" si="22"/>
        <v>0</v>
      </c>
      <c r="M171" s="63">
        <f t="shared" si="23"/>
        <v>0</v>
      </c>
    </row>
    <row r="172" spans="2:13" ht="24" x14ac:dyDescent="0.3">
      <c r="B172" s="66"/>
      <c r="C172" s="67"/>
      <c r="D172" s="70"/>
      <c r="E172" s="52" t="s">
        <v>1226</v>
      </c>
      <c r="F172" s="74"/>
      <c r="G172" s="61"/>
      <c r="H172" s="82"/>
      <c r="I172" s="82"/>
      <c r="J172" s="83"/>
      <c r="K172" s="83"/>
      <c r="L172" s="83"/>
      <c r="M172" s="84"/>
    </row>
    <row r="173" spans="2:13" ht="124.2" x14ac:dyDescent="0.3">
      <c r="B173" s="66">
        <v>139</v>
      </c>
      <c r="C173" s="67" t="s">
        <v>1353</v>
      </c>
      <c r="D173" s="70" t="s">
        <v>40</v>
      </c>
      <c r="E173" s="71" t="s">
        <v>1354</v>
      </c>
      <c r="F173" s="70" t="s">
        <v>47</v>
      </c>
      <c r="G173" s="61">
        <v>2</v>
      </c>
      <c r="H173" s="82"/>
      <c r="I173" s="82"/>
      <c r="J173" s="83">
        <f t="shared" si="20"/>
        <v>0</v>
      </c>
      <c r="K173" s="83">
        <f t="shared" si="21"/>
        <v>0</v>
      </c>
      <c r="L173" s="83">
        <f t="shared" si="22"/>
        <v>0</v>
      </c>
      <c r="M173" s="84">
        <f t="shared" si="23"/>
        <v>0</v>
      </c>
    </row>
    <row r="174" spans="2:13" ht="41.4" x14ac:dyDescent="0.3">
      <c r="B174" s="66">
        <v>140</v>
      </c>
      <c r="C174" s="67" t="s">
        <v>1355</v>
      </c>
      <c r="D174" s="70" t="s">
        <v>40</v>
      </c>
      <c r="E174" s="69" t="s">
        <v>1356</v>
      </c>
      <c r="F174" s="24" t="s">
        <v>41</v>
      </c>
      <c r="G174" s="61">
        <v>1</v>
      </c>
      <c r="H174" s="62"/>
      <c r="I174" s="62"/>
      <c r="J174" s="61">
        <f t="shared" si="20"/>
        <v>0</v>
      </c>
      <c r="K174" s="61">
        <f t="shared" si="21"/>
        <v>0</v>
      </c>
      <c r="L174" s="61">
        <f t="shared" si="22"/>
        <v>0</v>
      </c>
      <c r="M174" s="63">
        <f t="shared" si="23"/>
        <v>0</v>
      </c>
    </row>
    <row r="175" spans="2:13" x14ac:dyDescent="0.3">
      <c r="B175" s="66">
        <v>141</v>
      </c>
      <c r="C175" s="67" t="s">
        <v>1357</v>
      </c>
      <c r="D175" s="70" t="s">
        <v>40</v>
      </c>
      <c r="E175" s="77" t="s">
        <v>1221</v>
      </c>
      <c r="F175" s="24" t="s">
        <v>41</v>
      </c>
      <c r="G175" s="27">
        <v>1</v>
      </c>
      <c r="H175" s="28"/>
      <c r="I175" s="28"/>
      <c r="J175" s="27">
        <f t="shared" si="20"/>
        <v>0</v>
      </c>
      <c r="K175" s="27">
        <f t="shared" si="21"/>
        <v>0</v>
      </c>
      <c r="L175" s="27">
        <f t="shared" si="22"/>
        <v>0</v>
      </c>
      <c r="M175" s="29">
        <f t="shared" si="23"/>
        <v>0</v>
      </c>
    </row>
    <row r="176" spans="2:13" ht="27.6" x14ac:dyDescent="0.3">
      <c r="B176" s="22">
        <v>142</v>
      </c>
      <c r="C176" s="23" t="s">
        <v>1358</v>
      </c>
      <c r="D176" s="24" t="s">
        <v>40</v>
      </c>
      <c r="E176" s="71" t="s">
        <v>1289</v>
      </c>
      <c r="F176" s="79" t="s">
        <v>41</v>
      </c>
      <c r="G176" s="61">
        <v>1</v>
      </c>
      <c r="H176" s="62"/>
      <c r="I176" s="62"/>
      <c r="J176" s="61">
        <f t="shared" si="20"/>
        <v>0</v>
      </c>
      <c r="K176" s="61">
        <f t="shared" si="21"/>
        <v>0</v>
      </c>
      <c r="L176" s="61">
        <f t="shared" si="22"/>
        <v>0</v>
      </c>
      <c r="M176" s="63">
        <f t="shared" si="23"/>
        <v>0</v>
      </c>
    </row>
    <row r="177" spans="2:13" ht="24.6" thickBot="1" x14ac:dyDescent="0.35">
      <c r="B177" s="85"/>
      <c r="C177" s="12"/>
      <c r="D177" s="32"/>
      <c r="E177" s="86" t="s">
        <v>1226</v>
      </c>
      <c r="F177" s="87"/>
      <c r="G177" s="88"/>
      <c r="H177" s="89"/>
      <c r="I177" s="89"/>
      <c r="J177" s="88"/>
      <c r="K177" s="88"/>
      <c r="L177" s="88"/>
      <c r="M177" s="90"/>
    </row>
    <row r="178" spans="2:13" ht="21" customHeight="1" thickTop="1" thickBot="1" x14ac:dyDescent="0.35">
      <c r="B178" s="11"/>
      <c r="C178" s="38"/>
      <c r="D178" s="38"/>
      <c r="E178" s="38" t="s">
        <v>42</v>
      </c>
      <c r="F178" s="38"/>
      <c r="G178" s="38"/>
      <c r="H178" s="38"/>
      <c r="I178" s="38"/>
      <c r="J178" s="39">
        <f>SUBTOTAL(9,J9:J176)</f>
        <v>0</v>
      </c>
      <c r="K178" s="39">
        <f>SUBTOTAL(9,K9:K176)</f>
        <v>0</v>
      </c>
      <c r="L178" s="39">
        <f>SUBTOTAL(9,L9:L176)</f>
        <v>0</v>
      </c>
      <c r="M178" s="40">
        <f>SUBTOTAL(9,M9:M176)</f>
        <v>0</v>
      </c>
    </row>
    <row r="179" spans="2:13" x14ac:dyDescent="0.3">
      <c r="B179" s="410"/>
      <c r="C179" s="410"/>
      <c r="D179" s="410"/>
      <c r="E179" s="410"/>
      <c r="F179" s="410"/>
      <c r="G179" s="410"/>
      <c r="H179" s="410"/>
      <c r="I179" s="410"/>
      <c r="J179" s="410"/>
      <c r="K179" s="410"/>
      <c r="L179" s="410"/>
      <c r="M179" s="410"/>
    </row>
  </sheetData>
  <mergeCells count="16">
    <mergeCell ref="B2:C2"/>
    <mergeCell ref="D2:H2"/>
    <mergeCell ref="I2:M2"/>
    <mergeCell ref="B3:C3"/>
    <mergeCell ref="D3:H3"/>
    <mergeCell ref="I3:M3"/>
    <mergeCell ref="B179:M179"/>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E8298-CEB8-444C-9794-C9D4263AB3DE}">
  <dimension ref="B1:Q70"/>
  <sheetViews>
    <sheetView topLeftCell="A14"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88671875" bestFit="1"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1359</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1360</v>
      </c>
      <c r="D9" s="18"/>
      <c r="E9" s="19" t="s">
        <v>39</v>
      </c>
      <c r="F9" s="19"/>
      <c r="G9" s="19"/>
      <c r="H9" s="19"/>
      <c r="I9" s="19"/>
      <c r="J9" s="20">
        <f>SUBTOTAL(9,J10:J18)</f>
        <v>0</v>
      </c>
      <c r="K9" s="20">
        <f>SUBTOTAL(9,K10:K18)</f>
        <v>0</v>
      </c>
      <c r="L9" s="20">
        <f>SUBTOTAL(9,L10:L18)</f>
        <v>0</v>
      </c>
      <c r="M9" s="21">
        <f>SUBTOTAL(9,M10:M18)</f>
        <v>0</v>
      </c>
      <c r="N9" s="16"/>
      <c r="O9" s="16"/>
      <c r="P9" s="16"/>
      <c r="Q9" s="16"/>
    </row>
    <row r="10" spans="2:17" x14ac:dyDescent="0.3">
      <c r="B10" s="22">
        <v>1</v>
      </c>
      <c r="C10" s="23" t="s">
        <v>1361</v>
      </c>
      <c r="D10" s="24" t="s">
        <v>40</v>
      </c>
      <c r="E10" s="25" t="s">
        <v>1362</v>
      </c>
      <c r="F10" s="24" t="s">
        <v>41</v>
      </c>
      <c r="G10" s="27">
        <v>1</v>
      </c>
      <c r="H10" s="28"/>
      <c r="I10" s="28"/>
      <c r="J10" s="27">
        <f>G10*H10</f>
        <v>0</v>
      </c>
      <c r="K10" s="27">
        <f>G10*I10</f>
        <v>0</v>
      </c>
      <c r="L10" s="27">
        <f>J10+K10</f>
        <v>0</v>
      </c>
      <c r="M10" s="29">
        <f>L10*1.21</f>
        <v>0</v>
      </c>
    </row>
    <row r="11" spans="2:17" x14ac:dyDescent="0.3">
      <c r="B11" s="22">
        <v>2</v>
      </c>
      <c r="C11" s="23" t="s">
        <v>1363</v>
      </c>
      <c r="D11" s="24" t="s">
        <v>40</v>
      </c>
      <c r="E11" s="25" t="s">
        <v>1364</v>
      </c>
      <c r="F11" s="24" t="s">
        <v>41</v>
      </c>
      <c r="G11" s="27">
        <v>1</v>
      </c>
      <c r="H11" s="28"/>
      <c r="I11" s="28"/>
      <c r="J11" s="27">
        <f>G11*H11</f>
        <v>0</v>
      </c>
      <c r="K11" s="27">
        <f>G11*I11</f>
        <v>0</v>
      </c>
      <c r="L11" s="27">
        <f>J11+K11</f>
        <v>0</v>
      </c>
      <c r="M11" s="29">
        <f>L11*1.21</f>
        <v>0</v>
      </c>
    </row>
    <row r="12" spans="2:17" x14ac:dyDescent="0.3">
      <c r="B12" s="22">
        <v>3</v>
      </c>
      <c r="C12" s="23" t="s">
        <v>1365</v>
      </c>
      <c r="D12" s="24" t="s">
        <v>40</v>
      </c>
      <c r="E12" s="25" t="s">
        <v>1366</v>
      </c>
      <c r="F12" s="24" t="s">
        <v>47</v>
      </c>
      <c r="G12" s="27">
        <v>1</v>
      </c>
      <c r="H12" s="28"/>
      <c r="I12" s="28"/>
      <c r="J12" s="27">
        <f>G12*H12</f>
        <v>0</v>
      </c>
      <c r="K12" s="27">
        <f>G12*I12</f>
        <v>0</v>
      </c>
      <c r="L12" s="27">
        <f>J12+K12</f>
        <v>0</v>
      </c>
      <c r="M12" s="29">
        <f>L12*1.21</f>
        <v>0</v>
      </c>
    </row>
    <row r="13" spans="2:17" x14ac:dyDescent="0.3">
      <c r="B13" s="22">
        <v>4</v>
      </c>
      <c r="C13" s="23" t="s">
        <v>1367</v>
      </c>
      <c r="D13" s="91" t="s">
        <v>1368</v>
      </c>
      <c r="E13" s="25" t="s">
        <v>1369</v>
      </c>
      <c r="F13" s="24" t="s">
        <v>41</v>
      </c>
      <c r="G13" s="27">
        <v>1</v>
      </c>
      <c r="H13" s="28"/>
      <c r="I13" s="28"/>
      <c r="J13" s="27">
        <f t="shared" ref="J13:J16" si="0">G13*H13</f>
        <v>0</v>
      </c>
      <c r="K13" s="27">
        <f t="shared" ref="K13:K16" si="1">G13*I13</f>
        <v>0</v>
      </c>
      <c r="L13" s="27">
        <f t="shared" ref="L13:L16" si="2">J13+K13</f>
        <v>0</v>
      </c>
      <c r="M13" s="29">
        <f t="shared" ref="M13:M16" si="3">L13*1.21</f>
        <v>0</v>
      </c>
    </row>
    <row r="14" spans="2:17" x14ac:dyDescent="0.3">
      <c r="B14" s="22">
        <v>5</v>
      </c>
      <c r="C14" s="23" t="s">
        <v>1370</v>
      </c>
      <c r="D14" s="24" t="s">
        <v>40</v>
      </c>
      <c r="E14" s="25" t="s">
        <v>1371</v>
      </c>
      <c r="F14" s="24" t="s">
        <v>41</v>
      </c>
      <c r="G14" s="27">
        <v>1</v>
      </c>
      <c r="H14" s="28"/>
      <c r="I14" s="28"/>
      <c r="J14" s="27">
        <f t="shared" si="0"/>
        <v>0</v>
      </c>
      <c r="K14" s="27">
        <f t="shared" si="1"/>
        <v>0</v>
      </c>
      <c r="L14" s="27">
        <f t="shared" si="2"/>
        <v>0</v>
      </c>
      <c r="M14" s="29">
        <f t="shared" si="3"/>
        <v>0</v>
      </c>
    </row>
    <row r="15" spans="2:17" x14ac:dyDescent="0.3">
      <c r="B15" s="22">
        <v>6</v>
      </c>
      <c r="C15" s="23" t="s">
        <v>1372</v>
      </c>
      <c r="D15" s="24" t="s">
        <v>40</v>
      </c>
      <c r="E15" s="25" t="s">
        <v>1373</v>
      </c>
      <c r="F15" s="24" t="s">
        <v>41</v>
      </c>
      <c r="G15" s="27">
        <v>1</v>
      </c>
      <c r="H15" s="28"/>
      <c r="I15" s="28"/>
      <c r="J15" s="27">
        <f t="shared" si="0"/>
        <v>0</v>
      </c>
      <c r="K15" s="27">
        <f t="shared" si="1"/>
        <v>0</v>
      </c>
      <c r="L15" s="27">
        <f t="shared" si="2"/>
        <v>0</v>
      </c>
      <c r="M15" s="29">
        <f t="shared" si="3"/>
        <v>0</v>
      </c>
    </row>
    <row r="16" spans="2:17" x14ac:dyDescent="0.3">
      <c r="B16" s="22">
        <v>7</v>
      </c>
      <c r="C16" s="23" t="s">
        <v>1374</v>
      </c>
      <c r="D16" s="24" t="s">
        <v>40</v>
      </c>
      <c r="E16" s="25" t="s">
        <v>1375</v>
      </c>
      <c r="F16" s="24" t="s">
        <v>41</v>
      </c>
      <c r="G16" s="27">
        <v>1</v>
      </c>
      <c r="H16" s="28"/>
      <c r="I16" s="28"/>
      <c r="J16" s="27">
        <f t="shared" si="0"/>
        <v>0</v>
      </c>
      <c r="K16" s="27">
        <f t="shared" si="1"/>
        <v>0</v>
      </c>
      <c r="L16" s="27">
        <f t="shared" si="2"/>
        <v>0</v>
      </c>
      <c r="M16" s="29">
        <f t="shared" si="3"/>
        <v>0</v>
      </c>
    </row>
    <row r="17" spans="2:13" ht="27.6" x14ac:dyDescent="0.3">
      <c r="B17" s="22">
        <v>8</v>
      </c>
      <c r="C17" s="23" t="s">
        <v>1376</v>
      </c>
      <c r="D17" s="24" t="s">
        <v>40</v>
      </c>
      <c r="E17" s="25" t="s">
        <v>1377</v>
      </c>
      <c r="F17" s="24" t="s">
        <v>41</v>
      </c>
      <c r="G17" s="27">
        <v>1</v>
      </c>
      <c r="H17" s="28"/>
      <c r="I17" s="28"/>
      <c r="J17" s="27">
        <f>G17*H17</f>
        <v>0</v>
      </c>
      <c r="K17" s="27">
        <f>G17*I17</f>
        <v>0</v>
      </c>
      <c r="L17" s="27">
        <f>J17+K17</f>
        <v>0</v>
      </c>
      <c r="M17" s="29">
        <f>L17*1.21</f>
        <v>0</v>
      </c>
    </row>
    <row r="18" spans="2:13" ht="27.6" x14ac:dyDescent="0.3">
      <c r="B18" s="22">
        <v>9</v>
      </c>
      <c r="C18" s="23" t="s">
        <v>1378</v>
      </c>
      <c r="D18" s="24" t="s">
        <v>40</v>
      </c>
      <c r="E18" s="25" t="s">
        <v>1379</v>
      </c>
      <c r="F18" s="24" t="s">
        <v>41</v>
      </c>
      <c r="G18" s="27">
        <v>1</v>
      </c>
      <c r="H18" s="28"/>
      <c r="I18" s="28"/>
      <c r="J18" s="27">
        <f>G18*H18</f>
        <v>0</v>
      </c>
      <c r="K18" s="27">
        <f>G18*I18</f>
        <v>0</v>
      </c>
      <c r="L18" s="27">
        <f>J18+K18</f>
        <v>0</v>
      </c>
      <c r="M18" s="29">
        <f>L18*1.21</f>
        <v>0</v>
      </c>
    </row>
    <row r="19" spans="2:13" x14ac:dyDescent="0.3">
      <c r="B19" s="17"/>
      <c r="C19" s="18" t="s">
        <v>1380</v>
      </c>
      <c r="D19" s="18"/>
      <c r="E19" s="19" t="s">
        <v>1381</v>
      </c>
      <c r="F19" s="19"/>
      <c r="G19" s="19"/>
      <c r="H19" s="19"/>
      <c r="I19" s="19"/>
      <c r="J19" s="20">
        <f>SUBTOTAL(9,J20:J28)</f>
        <v>0</v>
      </c>
      <c r="K19" s="20">
        <f>SUBTOTAL(9,K20:K28)</f>
        <v>0</v>
      </c>
      <c r="L19" s="20">
        <f>SUBTOTAL(9,L20:L28)</f>
        <v>0</v>
      </c>
      <c r="M19" s="21">
        <f>SUBTOTAL(9,M20:M28)</f>
        <v>0</v>
      </c>
    </row>
    <row r="20" spans="2:13" x14ac:dyDescent="0.3">
      <c r="B20" s="22">
        <v>10</v>
      </c>
      <c r="C20" s="23" t="s">
        <v>1382</v>
      </c>
      <c r="D20" s="91" t="s">
        <v>1368</v>
      </c>
      <c r="E20" s="25" t="s">
        <v>1383</v>
      </c>
      <c r="F20" s="24" t="s">
        <v>47</v>
      </c>
      <c r="G20" s="27">
        <v>1</v>
      </c>
      <c r="H20" s="28"/>
      <c r="I20" s="28"/>
      <c r="J20" s="27">
        <f>G20*H20</f>
        <v>0</v>
      </c>
      <c r="K20" s="27">
        <f>G20*I20</f>
        <v>0</v>
      </c>
      <c r="L20" s="27">
        <f>J20+K20</f>
        <v>0</v>
      </c>
      <c r="M20" s="29">
        <f>L20*1.21</f>
        <v>0</v>
      </c>
    </row>
    <row r="21" spans="2:13" x14ac:dyDescent="0.3">
      <c r="B21" s="22">
        <v>11</v>
      </c>
      <c r="C21" s="23" t="s">
        <v>1384</v>
      </c>
      <c r="D21" s="24" t="s">
        <v>40</v>
      </c>
      <c r="E21" s="25" t="s">
        <v>1385</v>
      </c>
      <c r="F21" s="24" t="s">
        <v>47</v>
      </c>
      <c r="G21" s="27">
        <v>2</v>
      </c>
      <c r="H21" s="28"/>
      <c r="I21" s="28"/>
      <c r="J21" s="27">
        <f t="shared" ref="J21:J26" si="4">G21*H21</f>
        <v>0</v>
      </c>
      <c r="K21" s="27">
        <f t="shared" ref="K21:K26" si="5">G21*I21</f>
        <v>0</v>
      </c>
      <c r="L21" s="27">
        <f t="shared" ref="L21:L26" si="6">J21+K21</f>
        <v>0</v>
      </c>
      <c r="M21" s="29">
        <f t="shared" ref="M21:M26" si="7">L21*1.21</f>
        <v>0</v>
      </c>
    </row>
    <row r="22" spans="2:13" x14ac:dyDescent="0.3">
      <c r="B22" s="22">
        <v>12</v>
      </c>
      <c r="C22" s="23" t="s">
        <v>1386</v>
      </c>
      <c r="D22" s="24" t="s">
        <v>40</v>
      </c>
      <c r="E22" s="25" t="s">
        <v>1387</v>
      </c>
      <c r="F22" s="24" t="s">
        <v>47</v>
      </c>
      <c r="G22" s="27">
        <v>1</v>
      </c>
      <c r="H22" s="28"/>
      <c r="I22" s="28"/>
      <c r="J22" s="27">
        <f t="shared" si="4"/>
        <v>0</v>
      </c>
      <c r="K22" s="27">
        <f t="shared" si="5"/>
        <v>0</v>
      </c>
      <c r="L22" s="27">
        <f t="shared" si="6"/>
        <v>0</v>
      </c>
      <c r="M22" s="29">
        <f t="shared" si="7"/>
        <v>0</v>
      </c>
    </row>
    <row r="23" spans="2:13" x14ac:dyDescent="0.3">
      <c r="B23" s="22">
        <v>13</v>
      </c>
      <c r="C23" s="23" t="s">
        <v>1388</v>
      </c>
      <c r="D23" s="24" t="s">
        <v>40</v>
      </c>
      <c r="E23" s="25" t="s">
        <v>1389</v>
      </c>
      <c r="F23" s="24" t="s">
        <v>47</v>
      </c>
      <c r="G23" s="27">
        <v>1</v>
      </c>
      <c r="H23" s="28"/>
      <c r="I23" s="28"/>
      <c r="J23" s="27">
        <f t="shared" si="4"/>
        <v>0</v>
      </c>
      <c r="K23" s="27">
        <f t="shared" si="5"/>
        <v>0</v>
      </c>
      <c r="L23" s="27">
        <f t="shared" si="6"/>
        <v>0</v>
      </c>
      <c r="M23" s="29">
        <f t="shared" si="7"/>
        <v>0</v>
      </c>
    </row>
    <row r="24" spans="2:13" x14ac:dyDescent="0.3">
      <c r="B24" s="22">
        <v>14</v>
      </c>
      <c r="C24" s="23" t="s">
        <v>1390</v>
      </c>
      <c r="D24" s="91" t="s">
        <v>1368</v>
      </c>
      <c r="E24" s="25" t="s">
        <v>1391</v>
      </c>
      <c r="F24" s="24" t="s">
        <v>47</v>
      </c>
      <c r="G24" s="27">
        <v>1</v>
      </c>
      <c r="H24" s="28"/>
      <c r="I24" s="28"/>
      <c r="J24" s="27">
        <f t="shared" si="4"/>
        <v>0</v>
      </c>
      <c r="K24" s="27">
        <f t="shared" si="5"/>
        <v>0</v>
      </c>
      <c r="L24" s="27">
        <f t="shared" si="6"/>
        <v>0</v>
      </c>
      <c r="M24" s="29">
        <f t="shared" si="7"/>
        <v>0</v>
      </c>
    </row>
    <row r="25" spans="2:13" x14ac:dyDescent="0.3">
      <c r="B25" s="22">
        <v>15</v>
      </c>
      <c r="C25" s="23" t="s">
        <v>1392</v>
      </c>
      <c r="D25" s="91" t="s">
        <v>1368</v>
      </c>
      <c r="E25" s="25" t="s">
        <v>1393</v>
      </c>
      <c r="F25" s="24" t="s">
        <v>47</v>
      </c>
      <c r="G25" s="27">
        <v>1</v>
      </c>
      <c r="H25" s="28"/>
      <c r="I25" s="28"/>
      <c r="J25" s="27">
        <f t="shared" si="4"/>
        <v>0</v>
      </c>
      <c r="K25" s="27">
        <f t="shared" si="5"/>
        <v>0</v>
      </c>
      <c r="L25" s="27">
        <f t="shared" si="6"/>
        <v>0</v>
      </c>
      <c r="M25" s="29">
        <f t="shared" si="7"/>
        <v>0</v>
      </c>
    </row>
    <row r="26" spans="2:13" x14ac:dyDescent="0.3">
      <c r="B26" s="22">
        <v>16</v>
      </c>
      <c r="C26" s="23" t="s">
        <v>1394</v>
      </c>
      <c r="D26" s="91" t="s">
        <v>1368</v>
      </c>
      <c r="E26" s="25" t="s">
        <v>1395</v>
      </c>
      <c r="F26" s="24" t="s">
        <v>47</v>
      </c>
      <c r="G26" s="27">
        <v>1</v>
      </c>
      <c r="H26" s="28"/>
      <c r="I26" s="28"/>
      <c r="J26" s="27">
        <f t="shared" si="4"/>
        <v>0</v>
      </c>
      <c r="K26" s="27">
        <f t="shared" si="5"/>
        <v>0</v>
      </c>
      <c r="L26" s="27">
        <f t="shared" si="6"/>
        <v>0</v>
      </c>
      <c r="M26" s="29">
        <f t="shared" si="7"/>
        <v>0</v>
      </c>
    </row>
    <row r="27" spans="2:13" x14ac:dyDescent="0.3">
      <c r="B27" s="22">
        <v>17</v>
      </c>
      <c r="C27" s="23" t="s">
        <v>1396</v>
      </c>
      <c r="D27" s="91" t="s">
        <v>1368</v>
      </c>
      <c r="E27" s="25" t="s">
        <v>1397</v>
      </c>
      <c r="F27" s="24" t="s">
        <v>47</v>
      </c>
      <c r="G27" s="27">
        <v>1</v>
      </c>
      <c r="H27" s="28"/>
      <c r="I27" s="28"/>
      <c r="J27" s="27">
        <f>G27*H27</f>
        <v>0</v>
      </c>
      <c r="K27" s="27">
        <f>G27*I27</f>
        <v>0</v>
      </c>
      <c r="L27" s="27">
        <f>J27+K27</f>
        <v>0</v>
      </c>
      <c r="M27" s="29">
        <f>L27*1.21</f>
        <v>0</v>
      </c>
    </row>
    <row r="28" spans="2:13" x14ac:dyDescent="0.3">
      <c r="B28" s="22">
        <v>18</v>
      </c>
      <c r="C28" s="23" t="s">
        <v>1398</v>
      </c>
      <c r="D28" s="91" t="s">
        <v>1368</v>
      </c>
      <c r="E28" s="25" t="s">
        <v>1399</v>
      </c>
      <c r="F28" s="24" t="s">
        <v>47</v>
      </c>
      <c r="G28" s="27">
        <v>1</v>
      </c>
      <c r="H28" s="28"/>
      <c r="I28" s="28"/>
      <c r="J28" s="27">
        <f>G28*H28</f>
        <v>0</v>
      </c>
      <c r="K28" s="27">
        <f>G28*I28</f>
        <v>0</v>
      </c>
      <c r="L28" s="27">
        <f>J28+K28</f>
        <v>0</v>
      </c>
      <c r="M28" s="29">
        <f>L28*1.21</f>
        <v>0</v>
      </c>
    </row>
    <row r="29" spans="2:13" ht="18" customHeight="1" x14ac:dyDescent="0.3">
      <c r="B29" s="17"/>
      <c r="C29" s="18" t="s">
        <v>1400</v>
      </c>
      <c r="D29" s="18"/>
      <c r="E29" s="19" t="s">
        <v>1401</v>
      </c>
      <c r="F29" s="19"/>
      <c r="G29" s="19"/>
      <c r="H29" s="19"/>
      <c r="I29" s="19"/>
      <c r="J29" s="20">
        <f>SUBTOTAL(9,J30:J50)</f>
        <v>0</v>
      </c>
      <c r="K29" s="20">
        <f>SUBTOTAL(9,K30:K50)</f>
        <v>0</v>
      </c>
      <c r="L29" s="20">
        <f>SUBTOTAL(9,L30:L50)</f>
        <v>0</v>
      </c>
      <c r="M29" s="21">
        <f>SUBTOTAL(9,M30:M50)</f>
        <v>0</v>
      </c>
    </row>
    <row r="30" spans="2:13" x14ac:dyDescent="0.3">
      <c r="B30" s="22">
        <v>19</v>
      </c>
      <c r="C30" s="23" t="s">
        <v>1402</v>
      </c>
      <c r="D30" s="24" t="s">
        <v>40</v>
      </c>
      <c r="E30" s="25" t="s">
        <v>1403</v>
      </c>
      <c r="F30" s="24" t="s">
        <v>108</v>
      </c>
      <c r="G30" s="27">
        <v>94</v>
      </c>
      <c r="H30" s="28"/>
      <c r="I30" s="28"/>
      <c r="J30" s="27">
        <f>G30*H30</f>
        <v>0</v>
      </c>
      <c r="K30" s="27">
        <f>G30*I30</f>
        <v>0</v>
      </c>
      <c r="L30" s="27">
        <f>J30+K30</f>
        <v>0</v>
      </c>
      <c r="M30" s="29">
        <f>L30*1.21</f>
        <v>0</v>
      </c>
    </row>
    <row r="31" spans="2:13" x14ac:dyDescent="0.3">
      <c r="B31" s="22">
        <v>20</v>
      </c>
      <c r="C31" s="23" t="s">
        <v>1404</v>
      </c>
      <c r="D31" s="24" t="s">
        <v>40</v>
      </c>
      <c r="E31" s="25" t="s">
        <v>1405</v>
      </c>
      <c r="F31" s="24" t="s">
        <v>108</v>
      </c>
      <c r="G31" s="27">
        <v>96</v>
      </c>
      <c r="H31" s="28"/>
      <c r="I31" s="28"/>
      <c r="J31" s="27">
        <f t="shared" ref="J31:J50" si="8">G31*H31</f>
        <v>0</v>
      </c>
      <c r="K31" s="27">
        <f t="shared" ref="K31:K50" si="9">G31*I31</f>
        <v>0</v>
      </c>
      <c r="L31" s="27">
        <f t="shared" ref="L31:L50" si="10">J31+K31</f>
        <v>0</v>
      </c>
      <c r="M31" s="29">
        <f t="shared" ref="M31:M50" si="11">L31*1.21</f>
        <v>0</v>
      </c>
    </row>
    <row r="32" spans="2:13" x14ac:dyDescent="0.3">
      <c r="B32" s="22">
        <v>21</v>
      </c>
      <c r="C32" s="23" t="s">
        <v>1406</v>
      </c>
      <c r="D32" s="24" t="s">
        <v>40</v>
      </c>
      <c r="E32" s="25" t="s">
        <v>1407</v>
      </c>
      <c r="F32" s="24" t="s">
        <v>108</v>
      </c>
      <c r="G32" s="27">
        <v>26</v>
      </c>
      <c r="H32" s="28"/>
      <c r="I32" s="28"/>
      <c r="J32" s="27">
        <f t="shared" si="8"/>
        <v>0</v>
      </c>
      <c r="K32" s="27">
        <f t="shared" si="9"/>
        <v>0</v>
      </c>
      <c r="L32" s="27">
        <f t="shared" si="10"/>
        <v>0</v>
      </c>
      <c r="M32" s="29">
        <f t="shared" si="11"/>
        <v>0</v>
      </c>
    </row>
    <row r="33" spans="2:13" x14ac:dyDescent="0.3">
      <c r="B33" s="22">
        <v>22</v>
      </c>
      <c r="C33" s="23" t="s">
        <v>1408</v>
      </c>
      <c r="D33" s="24" t="s">
        <v>40</v>
      </c>
      <c r="E33" s="25" t="s">
        <v>1409</v>
      </c>
      <c r="F33" s="24" t="s">
        <v>108</v>
      </c>
      <c r="G33" s="27">
        <v>39</v>
      </c>
      <c r="H33" s="28"/>
      <c r="I33" s="28"/>
      <c r="J33" s="27">
        <f t="shared" si="8"/>
        <v>0</v>
      </c>
      <c r="K33" s="27">
        <f t="shared" si="9"/>
        <v>0</v>
      </c>
      <c r="L33" s="27">
        <f t="shared" si="10"/>
        <v>0</v>
      </c>
      <c r="M33" s="29">
        <f t="shared" si="11"/>
        <v>0</v>
      </c>
    </row>
    <row r="34" spans="2:13" x14ac:dyDescent="0.3">
      <c r="B34" s="22">
        <v>23</v>
      </c>
      <c r="C34" s="23" t="s">
        <v>1410</v>
      </c>
      <c r="D34" s="24" t="s">
        <v>40</v>
      </c>
      <c r="E34" s="25" t="s">
        <v>1411</v>
      </c>
      <c r="F34" s="24" t="s">
        <v>108</v>
      </c>
      <c r="G34" s="27">
        <v>8</v>
      </c>
      <c r="H34" s="28"/>
      <c r="I34" s="28"/>
      <c r="J34" s="27">
        <f t="shared" si="8"/>
        <v>0</v>
      </c>
      <c r="K34" s="27">
        <f t="shared" si="9"/>
        <v>0</v>
      </c>
      <c r="L34" s="27">
        <f t="shared" si="10"/>
        <v>0</v>
      </c>
      <c r="M34" s="29">
        <f t="shared" si="11"/>
        <v>0</v>
      </c>
    </row>
    <row r="35" spans="2:13" x14ac:dyDescent="0.3">
      <c r="B35" s="22">
        <v>24</v>
      </c>
      <c r="C35" s="23" t="s">
        <v>1412</v>
      </c>
      <c r="D35" s="24" t="s">
        <v>40</v>
      </c>
      <c r="E35" s="25" t="s">
        <v>1413</v>
      </c>
      <c r="F35" s="24" t="s">
        <v>108</v>
      </c>
      <c r="G35" s="27">
        <v>48</v>
      </c>
      <c r="H35" s="28"/>
      <c r="I35" s="28"/>
      <c r="J35" s="27">
        <f t="shared" si="8"/>
        <v>0</v>
      </c>
      <c r="K35" s="27">
        <f t="shared" si="9"/>
        <v>0</v>
      </c>
      <c r="L35" s="27">
        <f t="shared" si="10"/>
        <v>0</v>
      </c>
      <c r="M35" s="29">
        <f t="shared" si="11"/>
        <v>0</v>
      </c>
    </row>
    <row r="36" spans="2:13" x14ac:dyDescent="0.3">
      <c r="B36" s="22">
        <v>25</v>
      </c>
      <c r="C36" s="23" t="s">
        <v>1414</v>
      </c>
      <c r="D36" s="24" t="s">
        <v>40</v>
      </c>
      <c r="E36" s="25" t="s">
        <v>1415</v>
      </c>
      <c r="F36" s="24" t="s">
        <v>108</v>
      </c>
      <c r="G36" s="27">
        <v>32</v>
      </c>
      <c r="H36" s="28"/>
      <c r="I36" s="28"/>
      <c r="J36" s="27">
        <f t="shared" si="8"/>
        <v>0</v>
      </c>
      <c r="K36" s="27">
        <f t="shared" si="9"/>
        <v>0</v>
      </c>
      <c r="L36" s="27">
        <f t="shared" si="10"/>
        <v>0</v>
      </c>
      <c r="M36" s="29">
        <f t="shared" si="11"/>
        <v>0</v>
      </c>
    </row>
    <row r="37" spans="2:13" x14ac:dyDescent="0.3">
      <c r="B37" s="22">
        <v>26</v>
      </c>
      <c r="C37" s="23" t="s">
        <v>1416</v>
      </c>
      <c r="D37" s="24" t="s">
        <v>40</v>
      </c>
      <c r="E37" s="25" t="s">
        <v>1417</v>
      </c>
      <c r="F37" s="24" t="s">
        <v>108</v>
      </c>
      <c r="G37" s="27">
        <v>23</v>
      </c>
      <c r="H37" s="28"/>
      <c r="I37" s="28"/>
      <c r="J37" s="27">
        <f t="shared" si="8"/>
        <v>0</v>
      </c>
      <c r="K37" s="27">
        <f t="shared" si="9"/>
        <v>0</v>
      </c>
      <c r="L37" s="27">
        <f t="shared" si="10"/>
        <v>0</v>
      </c>
      <c r="M37" s="29">
        <f t="shared" si="11"/>
        <v>0</v>
      </c>
    </row>
    <row r="38" spans="2:13" x14ac:dyDescent="0.3">
      <c r="B38" s="22">
        <v>27</v>
      </c>
      <c r="C38" s="23" t="s">
        <v>1418</v>
      </c>
      <c r="D38" s="24" t="s">
        <v>40</v>
      </c>
      <c r="E38" s="25" t="s">
        <v>1419</v>
      </c>
      <c r="F38" s="24" t="s">
        <v>108</v>
      </c>
      <c r="G38" s="27">
        <v>869</v>
      </c>
      <c r="H38" s="28"/>
      <c r="I38" s="28"/>
      <c r="J38" s="27">
        <f t="shared" si="8"/>
        <v>0</v>
      </c>
      <c r="K38" s="27">
        <f t="shared" si="9"/>
        <v>0</v>
      </c>
      <c r="L38" s="27">
        <f t="shared" si="10"/>
        <v>0</v>
      </c>
      <c r="M38" s="29">
        <f t="shared" si="11"/>
        <v>0</v>
      </c>
    </row>
    <row r="39" spans="2:13" x14ac:dyDescent="0.3">
      <c r="B39" s="22">
        <v>28</v>
      </c>
      <c r="C39" s="23" t="s">
        <v>1420</v>
      </c>
      <c r="D39" s="24" t="s">
        <v>40</v>
      </c>
      <c r="E39" s="25" t="s">
        <v>1421</v>
      </c>
      <c r="F39" s="24" t="s">
        <v>108</v>
      </c>
      <c r="G39" s="27">
        <v>755</v>
      </c>
      <c r="H39" s="28"/>
      <c r="I39" s="28"/>
      <c r="J39" s="27">
        <f t="shared" si="8"/>
        <v>0</v>
      </c>
      <c r="K39" s="27">
        <f t="shared" si="9"/>
        <v>0</v>
      </c>
      <c r="L39" s="27">
        <f t="shared" si="10"/>
        <v>0</v>
      </c>
      <c r="M39" s="29">
        <f t="shared" si="11"/>
        <v>0</v>
      </c>
    </row>
    <row r="40" spans="2:13" x14ac:dyDescent="0.3">
      <c r="B40" s="22">
        <v>29</v>
      </c>
      <c r="C40" s="23" t="s">
        <v>1422</v>
      </c>
      <c r="D40" s="24" t="s">
        <v>40</v>
      </c>
      <c r="E40" s="25" t="s">
        <v>1423</v>
      </c>
      <c r="F40" s="24" t="s">
        <v>108</v>
      </c>
      <c r="G40" s="27">
        <v>76</v>
      </c>
      <c r="H40" s="28"/>
      <c r="I40" s="28"/>
      <c r="J40" s="27">
        <f t="shared" si="8"/>
        <v>0</v>
      </c>
      <c r="K40" s="27">
        <f t="shared" si="9"/>
        <v>0</v>
      </c>
      <c r="L40" s="27">
        <f t="shared" si="10"/>
        <v>0</v>
      </c>
      <c r="M40" s="29">
        <f t="shared" si="11"/>
        <v>0</v>
      </c>
    </row>
    <row r="41" spans="2:13" x14ac:dyDescent="0.3">
      <c r="B41" s="22">
        <v>30</v>
      </c>
      <c r="C41" s="23" t="s">
        <v>1424</v>
      </c>
      <c r="D41" s="24" t="s">
        <v>40</v>
      </c>
      <c r="E41" s="25" t="s">
        <v>1425</v>
      </c>
      <c r="F41" s="24" t="s">
        <v>108</v>
      </c>
      <c r="G41" s="27">
        <v>36</v>
      </c>
      <c r="H41" s="28"/>
      <c r="I41" s="28"/>
      <c r="J41" s="27">
        <f t="shared" si="8"/>
        <v>0</v>
      </c>
      <c r="K41" s="27">
        <f t="shared" si="9"/>
        <v>0</v>
      </c>
      <c r="L41" s="27">
        <f t="shared" si="10"/>
        <v>0</v>
      </c>
      <c r="M41" s="29">
        <f t="shared" si="11"/>
        <v>0</v>
      </c>
    </row>
    <row r="42" spans="2:13" x14ac:dyDescent="0.3">
      <c r="B42" s="22">
        <v>31</v>
      </c>
      <c r="C42" s="23" t="s">
        <v>1426</v>
      </c>
      <c r="D42" s="24" t="s">
        <v>40</v>
      </c>
      <c r="E42" s="25" t="s">
        <v>1427</v>
      </c>
      <c r="F42" s="24" t="s">
        <v>108</v>
      </c>
      <c r="G42" s="27">
        <v>67</v>
      </c>
      <c r="H42" s="28"/>
      <c r="I42" s="28"/>
      <c r="J42" s="27">
        <f t="shared" si="8"/>
        <v>0</v>
      </c>
      <c r="K42" s="27">
        <f t="shared" si="9"/>
        <v>0</v>
      </c>
      <c r="L42" s="27">
        <f t="shared" si="10"/>
        <v>0</v>
      </c>
      <c r="M42" s="29">
        <f t="shared" si="11"/>
        <v>0</v>
      </c>
    </row>
    <row r="43" spans="2:13" x14ac:dyDescent="0.3">
      <c r="B43" s="22">
        <v>32</v>
      </c>
      <c r="C43" s="23" t="s">
        <v>1428</v>
      </c>
      <c r="D43" s="24" t="s">
        <v>40</v>
      </c>
      <c r="E43" s="25" t="s">
        <v>1429</v>
      </c>
      <c r="F43" s="24" t="s">
        <v>108</v>
      </c>
      <c r="G43" s="27">
        <v>60</v>
      </c>
      <c r="H43" s="28"/>
      <c r="I43" s="28"/>
      <c r="J43" s="27">
        <f t="shared" si="8"/>
        <v>0</v>
      </c>
      <c r="K43" s="27">
        <f t="shared" si="9"/>
        <v>0</v>
      </c>
      <c r="L43" s="27">
        <f t="shared" si="10"/>
        <v>0</v>
      </c>
      <c r="M43" s="29">
        <f t="shared" si="11"/>
        <v>0</v>
      </c>
    </row>
    <row r="44" spans="2:13" x14ac:dyDescent="0.3">
      <c r="B44" s="22">
        <v>33</v>
      </c>
      <c r="C44" s="23" t="s">
        <v>1430</v>
      </c>
      <c r="D44" s="24" t="s">
        <v>40</v>
      </c>
      <c r="E44" s="25" t="s">
        <v>1431</v>
      </c>
      <c r="F44" s="24" t="s">
        <v>108</v>
      </c>
      <c r="G44" s="27">
        <v>20</v>
      </c>
      <c r="H44" s="28"/>
      <c r="I44" s="28"/>
      <c r="J44" s="27">
        <f t="shared" si="8"/>
        <v>0</v>
      </c>
      <c r="K44" s="27">
        <f t="shared" si="9"/>
        <v>0</v>
      </c>
      <c r="L44" s="27">
        <f t="shared" si="10"/>
        <v>0</v>
      </c>
      <c r="M44" s="29">
        <f t="shared" si="11"/>
        <v>0</v>
      </c>
    </row>
    <row r="45" spans="2:13" x14ac:dyDescent="0.3">
      <c r="B45" s="22">
        <v>34</v>
      </c>
      <c r="C45" s="23" t="s">
        <v>1432</v>
      </c>
      <c r="D45" s="24" t="s">
        <v>40</v>
      </c>
      <c r="E45" s="25" t="s">
        <v>1433</v>
      </c>
      <c r="F45" s="24" t="s">
        <v>108</v>
      </c>
      <c r="G45" s="27">
        <v>134</v>
      </c>
      <c r="H45" s="28"/>
      <c r="I45" s="28"/>
      <c r="J45" s="27">
        <f t="shared" si="8"/>
        <v>0</v>
      </c>
      <c r="K45" s="27">
        <f t="shared" si="9"/>
        <v>0</v>
      </c>
      <c r="L45" s="27">
        <f t="shared" si="10"/>
        <v>0</v>
      </c>
      <c r="M45" s="29">
        <f t="shared" si="11"/>
        <v>0</v>
      </c>
    </row>
    <row r="46" spans="2:13" x14ac:dyDescent="0.3">
      <c r="B46" s="22">
        <v>35</v>
      </c>
      <c r="C46" s="23" t="s">
        <v>1434</v>
      </c>
      <c r="D46" s="24" t="s">
        <v>40</v>
      </c>
      <c r="E46" s="25" t="s">
        <v>1435</v>
      </c>
      <c r="F46" s="24" t="s">
        <v>108</v>
      </c>
      <c r="G46" s="27">
        <v>60</v>
      </c>
      <c r="H46" s="28"/>
      <c r="I46" s="28"/>
      <c r="J46" s="27">
        <f t="shared" si="8"/>
        <v>0</v>
      </c>
      <c r="K46" s="27">
        <f t="shared" si="9"/>
        <v>0</v>
      </c>
      <c r="L46" s="27">
        <f t="shared" si="10"/>
        <v>0</v>
      </c>
      <c r="M46" s="29">
        <f t="shared" si="11"/>
        <v>0</v>
      </c>
    </row>
    <row r="47" spans="2:13" x14ac:dyDescent="0.3">
      <c r="B47" s="22">
        <v>36</v>
      </c>
      <c r="C47" s="23" t="s">
        <v>1436</v>
      </c>
      <c r="D47" s="24" t="s">
        <v>40</v>
      </c>
      <c r="E47" s="25" t="s">
        <v>1437</v>
      </c>
      <c r="F47" s="24" t="s">
        <v>108</v>
      </c>
      <c r="G47" s="27">
        <v>60</v>
      </c>
      <c r="H47" s="28"/>
      <c r="I47" s="28"/>
      <c r="J47" s="27">
        <f t="shared" si="8"/>
        <v>0</v>
      </c>
      <c r="K47" s="27">
        <f t="shared" si="9"/>
        <v>0</v>
      </c>
      <c r="L47" s="27">
        <f t="shared" si="10"/>
        <v>0</v>
      </c>
      <c r="M47" s="29">
        <f t="shared" si="11"/>
        <v>0</v>
      </c>
    </row>
    <row r="48" spans="2:13" x14ac:dyDescent="0.3">
      <c r="B48" s="22">
        <v>37</v>
      </c>
      <c r="C48" s="23" t="s">
        <v>1438</v>
      </c>
      <c r="D48" s="24" t="s">
        <v>40</v>
      </c>
      <c r="E48" s="25" t="s">
        <v>1439</v>
      </c>
      <c r="F48" s="24" t="s">
        <v>108</v>
      </c>
      <c r="G48" s="27">
        <v>24</v>
      </c>
      <c r="H48" s="28"/>
      <c r="I48" s="28"/>
      <c r="J48" s="27">
        <f t="shared" si="8"/>
        <v>0</v>
      </c>
      <c r="K48" s="27">
        <f t="shared" si="9"/>
        <v>0</v>
      </c>
      <c r="L48" s="27">
        <f t="shared" si="10"/>
        <v>0</v>
      </c>
      <c r="M48" s="29">
        <f t="shared" si="11"/>
        <v>0</v>
      </c>
    </row>
    <row r="49" spans="2:13" x14ac:dyDescent="0.3">
      <c r="B49" s="22">
        <v>38</v>
      </c>
      <c r="C49" s="23" t="s">
        <v>1440</v>
      </c>
      <c r="D49" s="24" t="s">
        <v>40</v>
      </c>
      <c r="E49" s="25" t="s">
        <v>1441</v>
      </c>
      <c r="F49" s="24" t="s">
        <v>108</v>
      </c>
      <c r="G49" s="27">
        <v>43</v>
      </c>
      <c r="H49" s="28"/>
      <c r="I49" s="28"/>
      <c r="J49" s="27">
        <f t="shared" si="8"/>
        <v>0</v>
      </c>
      <c r="K49" s="27">
        <f t="shared" si="9"/>
        <v>0</v>
      </c>
      <c r="L49" s="27">
        <f t="shared" si="10"/>
        <v>0</v>
      </c>
      <c r="M49" s="29">
        <f t="shared" si="11"/>
        <v>0</v>
      </c>
    </row>
    <row r="50" spans="2:13" x14ac:dyDescent="0.3">
      <c r="B50" s="22">
        <v>39</v>
      </c>
      <c r="C50" s="23" t="s">
        <v>1442</v>
      </c>
      <c r="D50" s="24" t="s">
        <v>40</v>
      </c>
      <c r="E50" s="25" t="s">
        <v>1443</v>
      </c>
      <c r="F50" s="24" t="s">
        <v>108</v>
      </c>
      <c r="G50" s="27">
        <v>19</v>
      </c>
      <c r="H50" s="28"/>
      <c r="I50" s="28"/>
      <c r="J50" s="27">
        <f t="shared" si="8"/>
        <v>0</v>
      </c>
      <c r="K50" s="27">
        <f t="shared" si="9"/>
        <v>0</v>
      </c>
      <c r="L50" s="27">
        <f t="shared" si="10"/>
        <v>0</v>
      </c>
      <c r="M50" s="29">
        <f t="shared" si="11"/>
        <v>0</v>
      </c>
    </row>
    <row r="51" spans="2:13" x14ac:dyDescent="0.3">
      <c r="B51" s="42"/>
      <c r="C51" s="18" t="s">
        <v>1444</v>
      </c>
      <c r="D51" s="43"/>
      <c r="E51" s="19" t="s">
        <v>1445</v>
      </c>
      <c r="F51" s="19"/>
      <c r="G51" s="19"/>
      <c r="H51" s="19"/>
      <c r="I51" s="19"/>
      <c r="J51" s="20">
        <f>SUBTOTAL(9,J52:J68)</f>
        <v>0</v>
      </c>
      <c r="K51" s="20">
        <f>SUBTOTAL(9,K52:K68)</f>
        <v>0</v>
      </c>
      <c r="L51" s="20">
        <f>SUBTOTAL(9,L52:L68)</f>
        <v>0</v>
      </c>
      <c r="M51" s="21">
        <f>SUBTOTAL(9,M52:M68)</f>
        <v>0</v>
      </c>
    </row>
    <row r="52" spans="2:13" x14ac:dyDescent="0.3">
      <c r="B52" s="22">
        <v>40</v>
      </c>
      <c r="C52" s="23" t="s">
        <v>1446</v>
      </c>
      <c r="D52" s="24" t="s">
        <v>40</v>
      </c>
      <c r="E52" s="25" t="s">
        <v>1447</v>
      </c>
      <c r="F52" s="24" t="s">
        <v>108</v>
      </c>
      <c r="G52" s="27">
        <v>30</v>
      </c>
      <c r="H52" s="28"/>
      <c r="I52" s="28"/>
      <c r="J52" s="27">
        <f>G52*H52</f>
        <v>0</v>
      </c>
      <c r="K52" s="27">
        <f>G52*I52</f>
        <v>0</v>
      </c>
      <c r="L52" s="27">
        <f>J52+K52</f>
        <v>0</v>
      </c>
      <c r="M52" s="29">
        <f>L52*1.21</f>
        <v>0</v>
      </c>
    </row>
    <row r="53" spans="2:13" ht="27.6" x14ac:dyDescent="0.3">
      <c r="B53" s="22">
        <v>41</v>
      </c>
      <c r="C53" s="23" t="s">
        <v>1448</v>
      </c>
      <c r="D53" s="24" t="s">
        <v>40</v>
      </c>
      <c r="E53" s="25" t="s">
        <v>1449</v>
      </c>
      <c r="F53" s="24" t="s">
        <v>108</v>
      </c>
      <c r="G53" s="27">
        <v>19</v>
      </c>
      <c r="H53" s="28"/>
      <c r="I53" s="28"/>
      <c r="J53" s="27">
        <f t="shared" ref="J53:J67" si="12">G53*H53</f>
        <v>0</v>
      </c>
      <c r="K53" s="27">
        <f t="shared" ref="K53:K67" si="13">G53*I53</f>
        <v>0</v>
      </c>
      <c r="L53" s="27">
        <f t="shared" ref="L53:L67" si="14">J53+K53</f>
        <v>0</v>
      </c>
      <c r="M53" s="29">
        <f t="shared" ref="M53:M67" si="15">L53*1.21</f>
        <v>0</v>
      </c>
    </row>
    <row r="54" spans="2:13" x14ac:dyDescent="0.3">
      <c r="B54" s="22">
        <v>42</v>
      </c>
      <c r="C54" s="23" t="s">
        <v>1450</v>
      </c>
      <c r="D54" s="24" t="s">
        <v>40</v>
      </c>
      <c r="E54" s="25" t="s">
        <v>1451</v>
      </c>
      <c r="F54" s="24" t="s">
        <v>108</v>
      </c>
      <c r="G54" s="27">
        <v>147</v>
      </c>
      <c r="H54" s="28"/>
      <c r="I54" s="28"/>
      <c r="J54" s="27">
        <f t="shared" si="12"/>
        <v>0</v>
      </c>
      <c r="K54" s="27">
        <f t="shared" si="13"/>
        <v>0</v>
      </c>
      <c r="L54" s="27">
        <f t="shared" si="14"/>
        <v>0</v>
      </c>
      <c r="M54" s="29">
        <f t="shared" si="15"/>
        <v>0</v>
      </c>
    </row>
    <row r="55" spans="2:13" x14ac:dyDescent="0.3">
      <c r="B55" s="22">
        <v>43</v>
      </c>
      <c r="C55" s="23" t="s">
        <v>1452</v>
      </c>
      <c r="D55" s="24" t="s">
        <v>40</v>
      </c>
      <c r="E55" s="25" t="s">
        <v>1453</v>
      </c>
      <c r="F55" s="24" t="s">
        <v>108</v>
      </c>
      <c r="G55" s="27">
        <v>30</v>
      </c>
      <c r="H55" s="28"/>
      <c r="I55" s="28"/>
      <c r="J55" s="27">
        <f t="shared" si="12"/>
        <v>0</v>
      </c>
      <c r="K55" s="27">
        <f t="shared" si="13"/>
        <v>0</v>
      </c>
      <c r="L55" s="27">
        <f t="shared" si="14"/>
        <v>0</v>
      </c>
      <c r="M55" s="29">
        <f t="shared" si="15"/>
        <v>0</v>
      </c>
    </row>
    <row r="56" spans="2:13" x14ac:dyDescent="0.3">
      <c r="B56" s="22">
        <v>44</v>
      </c>
      <c r="C56" s="23" t="s">
        <v>1454</v>
      </c>
      <c r="D56" s="24" t="s">
        <v>40</v>
      </c>
      <c r="E56" s="25" t="s">
        <v>1455</v>
      </c>
      <c r="F56" s="24" t="s">
        <v>108</v>
      </c>
      <c r="G56" s="27">
        <v>400</v>
      </c>
      <c r="H56" s="28"/>
      <c r="I56" s="28"/>
      <c r="J56" s="27">
        <f t="shared" si="12"/>
        <v>0</v>
      </c>
      <c r="K56" s="27">
        <f t="shared" si="13"/>
        <v>0</v>
      </c>
      <c r="L56" s="27">
        <f t="shared" si="14"/>
        <v>0</v>
      </c>
      <c r="M56" s="29">
        <f t="shared" si="15"/>
        <v>0</v>
      </c>
    </row>
    <row r="57" spans="2:13" x14ac:dyDescent="0.3">
      <c r="B57" s="22">
        <v>45</v>
      </c>
      <c r="C57" s="23" t="s">
        <v>1456</v>
      </c>
      <c r="D57" s="24" t="s">
        <v>40</v>
      </c>
      <c r="E57" s="25" t="s">
        <v>1457</v>
      </c>
      <c r="F57" s="24" t="s">
        <v>47</v>
      </c>
      <c r="G57" s="27">
        <v>1</v>
      </c>
      <c r="H57" s="28"/>
      <c r="I57" s="28"/>
      <c r="J57" s="27">
        <f t="shared" si="12"/>
        <v>0</v>
      </c>
      <c r="K57" s="27">
        <f t="shared" si="13"/>
        <v>0</v>
      </c>
      <c r="L57" s="27">
        <f t="shared" si="14"/>
        <v>0</v>
      </c>
      <c r="M57" s="29">
        <f t="shared" si="15"/>
        <v>0</v>
      </c>
    </row>
    <row r="58" spans="2:13" x14ac:dyDescent="0.3">
      <c r="B58" s="22">
        <v>46</v>
      </c>
      <c r="C58" s="23" t="s">
        <v>1458</v>
      </c>
      <c r="D58" s="24" t="s">
        <v>40</v>
      </c>
      <c r="E58" s="25" t="s">
        <v>1459</v>
      </c>
      <c r="F58" s="24" t="s">
        <v>47</v>
      </c>
      <c r="G58" s="27">
        <v>1</v>
      </c>
      <c r="H58" s="28"/>
      <c r="I58" s="28"/>
      <c r="J58" s="27">
        <f t="shared" si="12"/>
        <v>0</v>
      </c>
      <c r="K58" s="27">
        <f t="shared" si="13"/>
        <v>0</v>
      </c>
      <c r="L58" s="27">
        <f t="shared" si="14"/>
        <v>0</v>
      </c>
      <c r="M58" s="29">
        <f t="shared" si="15"/>
        <v>0</v>
      </c>
    </row>
    <row r="59" spans="2:13" ht="27.6" x14ac:dyDescent="0.3">
      <c r="B59" s="22">
        <v>47</v>
      </c>
      <c r="C59" s="23" t="s">
        <v>1460</v>
      </c>
      <c r="D59" s="91" t="s">
        <v>1368</v>
      </c>
      <c r="E59" s="25" t="s">
        <v>1461</v>
      </c>
      <c r="F59" s="24" t="s">
        <v>47</v>
      </c>
      <c r="G59" s="27">
        <v>2</v>
      </c>
      <c r="H59" s="28"/>
      <c r="I59" s="28"/>
      <c r="J59" s="27">
        <f t="shared" si="12"/>
        <v>0</v>
      </c>
      <c r="K59" s="27">
        <f t="shared" si="13"/>
        <v>0</v>
      </c>
      <c r="L59" s="27">
        <f t="shared" si="14"/>
        <v>0</v>
      </c>
      <c r="M59" s="29">
        <f t="shared" si="15"/>
        <v>0</v>
      </c>
    </row>
    <row r="60" spans="2:13" ht="27.6" x14ac:dyDescent="0.3">
      <c r="B60" s="22">
        <v>48</v>
      </c>
      <c r="C60" s="23" t="s">
        <v>1462</v>
      </c>
      <c r="D60" s="24" t="s">
        <v>40</v>
      </c>
      <c r="E60" s="25" t="s">
        <v>1463</v>
      </c>
      <c r="F60" s="24" t="s">
        <v>108</v>
      </c>
      <c r="G60" s="27">
        <v>32</v>
      </c>
      <c r="H60" s="28"/>
      <c r="I60" s="28"/>
      <c r="J60" s="27">
        <f t="shared" si="12"/>
        <v>0</v>
      </c>
      <c r="K60" s="27">
        <f t="shared" si="13"/>
        <v>0</v>
      </c>
      <c r="L60" s="27">
        <f t="shared" si="14"/>
        <v>0</v>
      </c>
      <c r="M60" s="29">
        <f t="shared" si="15"/>
        <v>0</v>
      </c>
    </row>
    <row r="61" spans="2:13" x14ac:dyDescent="0.3">
      <c r="B61" s="22">
        <v>49</v>
      </c>
      <c r="C61" s="23" t="s">
        <v>1464</v>
      </c>
      <c r="D61" s="24" t="s">
        <v>40</v>
      </c>
      <c r="E61" s="25" t="s">
        <v>1465</v>
      </c>
      <c r="F61" s="24" t="s">
        <v>47</v>
      </c>
      <c r="G61" s="27">
        <v>330</v>
      </c>
      <c r="H61" s="28"/>
      <c r="I61" s="28"/>
      <c r="J61" s="27">
        <f t="shared" si="12"/>
        <v>0</v>
      </c>
      <c r="K61" s="27">
        <f t="shared" si="13"/>
        <v>0</v>
      </c>
      <c r="L61" s="27">
        <f t="shared" si="14"/>
        <v>0</v>
      </c>
      <c r="M61" s="29">
        <f t="shared" si="15"/>
        <v>0</v>
      </c>
    </row>
    <row r="62" spans="2:13" x14ac:dyDescent="0.3">
      <c r="B62" s="22">
        <v>50</v>
      </c>
      <c r="C62" s="23" t="s">
        <v>1466</v>
      </c>
      <c r="D62" s="24" t="s">
        <v>40</v>
      </c>
      <c r="E62" s="25" t="s">
        <v>1467</v>
      </c>
      <c r="F62" s="24" t="s">
        <v>41</v>
      </c>
      <c r="G62" s="27">
        <v>1</v>
      </c>
      <c r="H62" s="28"/>
      <c r="I62" s="28"/>
      <c r="J62" s="27">
        <f t="shared" si="12"/>
        <v>0</v>
      </c>
      <c r="K62" s="27">
        <f t="shared" si="13"/>
        <v>0</v>
      </c>
      <c r="L62" s="27">
        <f t="shared" si="14"/>
        <v>0</v>
      </c>
      <c r="M62" s="29">
        <f t="shared" si="15"/>
        <v>0</v>
      </c>
    </row>
    <row r="63" spans="2:13" x14ac:dyDescent="0.3">
      <c r="B63" s="22">
        <v>51</v>
      </c>
      <c r="C63" s="23" t="s">
        <v>1468</v>
      </c>
      <c r="D63" s="24" t="s">
        <v>40</v>
      </c>
      <c r="E63" s="25" t="s">
        <v>1469</v>
      </c>
      <c r="F63" s="24" t="s">
        <v>47</v>
      </c>
      <c r="G63" s="27">
        <v>11</v>
      </c>
      <c r="H63" s="28"/>
      <c r="I63" s="28"/>
      <c r="J63" s="27">
        <f t="shared" si="12"/>
        <v>0</v>
      </c>
      <c r="K63" s="27">
        <f t="shared" si="13"/>
        <v>0</v>
      </c>
      <c r="L63" s="27">
        <f t="shared" si="14"/>
        <v>0</v>
      </c>
      <c r="M63" s="29">
        <f t="shared" si="15"/>
        <v>0</v>
      </c>
    </row>
    <row r="64" spans="2:13" x14ac:dyDescent="0.3">
      <c r="B64" s="22">
        <v>52</v>
      </c>
      <c r="C64" s="23" t="s">
        <v>1470</v>
      </c>
      <c r="D64" s="24" t="s">
        <v>40</v>
      </c>
      <c r="E64" s="25" t="s">
        <v>1471</v>
      </c>
      <c r="F64" s="24" t="s">
        <v>47</v>
      </c>
      <c r="G64" s="27">
        <v>58</v>
      </c>
      <c r="H64" s="28"/>
      <c r="I64" s="28"/>
      <c r="J64" s="27">
        <f t="shared" si="12"/>
        <v>0</v>
      </c>
      <c r="K64" s="27">
        <f t="shared" si="13"/>
        <v>0</v>
      </c>
      <c r="L64" s="27">
        <f t="shared" si="14"/>
        <v>0</v>
      </c>
      <c r="M64" s="29">
        <f t="shared" si="15"/>
        <v>0</v>
      </c>
    </row>
    <row r="65" spans="2:13" x14ac:dyDescent="0.3">
      <c r="B65" s="22">
        <v>53</v>
      </c>
      <c r="C65" s="23" t="s">
        <v>1472</v>
      </c>
      <c r="D65" s="24" t="s">
        <v>40</v>
      </c>
      <c r="E65" s="25" t="s">
        <v>1473</v>
      </c>
      <c r="F65" s="24" t="s">
        <v>47</v>
      </c>
      <c r="G65" s="27">
        <v>8</v>
      </c>
      <c r="H65" s="28"/>
      <c r="I65" s="28"/>
      <c r="J65" s="27">
        <f t="shared" si="12"/>
        <v>0</v>
      </c>
      <c r="K65" s="27">
        <f t="shared" si="13"/>
        <v>0</v>
      </c>
      <c r="L65" s="27">
        <f t="shared" si="14"/>
        <v>0</v>
      </c>
      <c r="M65" s="29">
        <f t="shared" si="15"/>
        <v>0</v>
      </c>
    </row>
    <row r="66" spans="2:13" x14ac:dyDescent="0.3">
      <c r="B66" s="22">
        <v>54</v>
      </c>
      <c r="C66" s="23" t="s">
        <v>1474</v>
      </c>
      <c r="D66" s="24" t="s">
        <v>40</v>
      </c>
      <c r="E66" s="25" t="s">
        <v>1475</v>
      </c>
      <c r="F66" s="24" t="s">
        <v>47</v>
      </c>
      <c r="G66" s="27">
        <v>32</v>
      </c>
      <c r="H66" s="28"/>
      <c r="I66" s="28"/>
      <c r="J66" s="27">
        <f t="shared" si="12"/>
        <v>0</v>
      </c>
      <c r="K66" s="27">
        <f t="shared" si="13"/>
        <v>0</v>
      </c>
      <c r="L66" s="27">
        <f t="shared" si="14"/>
        <v>0</v>
      </c>
      <c r="M66" s="29">
        <f t="shared" si="15"/>
        <v>0</v>
      </c>
    </row>
    <row r="67" spans="2:13" ht="27.6" x14ac:dyDescent="0.3">
      <c r="B67" s="22">
        <v>55</v>
      </c>
      <c r="C67" s="23" t="s">
        <v>1476</v>
      </c>
      <c r="D67" s="24" t="s">
        <v>40</v>
      </c>
      <c r="E67" s="25" t="s">
        <v>1477</v>
      </c>
      <c r="F67" s="24" t="s">
        <v>47</v>
      </c>
      <c r="G67" s="27">
        <v>7</v>
      </c>
      <c r="H67" s="28"/>
      <c r="I67" s="28"/>
      <c r="J67" s="27">
        <f t="shared" si="12"/>
        <v>0</v>
      </c>
      <c r="K67" s="27">
        <f t="shared" si="13"/>
        <v>0</v>
      </c>
      <c r="L67" s="27">
        <f t="shared" si="14"/>
        <v>0</v>
      </c>
      <c r="M67" s="29">
        <f t="shared" si="15"/>
        <v>0</v>
      </c>
    </row>
    <row r="68" spans="2:13" ht="15" thickBot="1" x14ac:dyDescent="0.35">
      <c r="B68" s="31">
        <v>56</v>
      </c>
      <c r="C68" s="12" t="s">
        <v>1478</v>
      </c>
      <c r="D68" s="32" t="s">
        <v>40</v>
      </c>
      <c r="E68" s="33" t="s">
        <v>1479</v>
      </c>
      <c r="F68" s="32" t="s">
        <v>41</v>
      </c>
      <c r="G68" s="35">
        <v>1</v>
      </c>
      <c r="H68" s="36"/>
      <c r="I68" s="36"/>
      <c r="J68" s="35">
        <f>G68*H68</f>
        <v>0</v>
      </c>
      <c r="K68" s="35">
        <f>G68*I68</f>
        <v>0</v>
      </c>
      <c r="L68" s="35">
        <f>J68+K68</f>
        <v>0</v>
      </c>
      <c r="M68" s="37">
        <f>L68*1.21</f>
        <v>0</v>
      </c>
    </row>
    <row r="69" spans="2:13" ht="15.6" thickTop="1" thickBot="1" x14ac:dyDescent="0.35">
      <c r="B69" s="11"/>
      <c r="C69" s="38"/>
      <c r="D69" s="38"/>
      <c r="E69" s="38" t="s">
        <v>42</v>
      </c>
      <c r="F69" s="38"/>
      <c r="G69" s="38"/>
      <c r="H69" s="38"/>
      <c r="I69" s="38"/>
      <c r="J69" s="39">
        <f>SUBTOTAL(9,J9:J68)</f>
        <v>0</v>
      </c>
      <c r="K69" s="39">
        <f>SUBTOTAL(9,K9:K68)</f>
        <v>0</v>
      </c>
      <c r="L69" s="39">
        <f>SUBTOTAL(9,L9:L68)</f>
        <v>0</v>
      </c>
      <c r="M69" s="40">
        <f>SUBTOTAL(9,M9:M68)</f>
        <v>0</v>
      </c>
    </row>
    <row r="70" spans="2:13" x14ac:dyDescent="0.3">
      <c r="B70" s="410"/>
      <c r="C70" s="410"/>
      <c r="D70" s="410"/>
      <c r="E70" s="410"/>
      <c r="F70" s="410"/>
      <c r="G70" s="410"/>
      <c r="H70" s="410"/>
      <c r="I70" s="410"/>
      <c r="J70" s="410"/>
      <c r="K70" s="410"/>
      <c r="L70" s="410"/>
      <c r="M70" s="410"/>
    </row>
  </sheetData>
  <mergeCells count="16">
    <mergeCell ref="B2:C2"/>
    <mergeCell ref="D2:H2"/>
    <mergeCell ref="I2:M2"/>
    <mergeCell ref="B3:C3"/>
    <mergeCell ref="D3:H3"/>
    <mergeCell ref="I3:M3"/>
    <mergeCell ref="B70:M70"/>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25FAA-20F9-47A6-A906-49355C14B36B}">
  <dimension ref="B1:Q54"/>
  <sheetViews>
    <sheetView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1480</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92" t="s">
        <v>29</v>
      </c>
      <c r="C8" s="93" t="s">
        <v>30</v>
      </c>
      <c r="D8" s="93" t="s">
        <v>31</v>
      </c>
      <c r="E8" s="93" t="s">
        <v>32</v>
      </c>
      <c r="F8" s="93" t="s">
        <v>33</v>
      </c>
      <c r="G8" s="93" t="s">
        <v>34</v>
      </c>
      <c r="H8" s="93" t="s">
        <v>35</v>
      </c>
      <c r="I8" s="93" t="s">
        <v>36</v>
      </c>
      <c r="J8" s="93" t="s">
        <v>35</v>
      </c>
      <c r="K8" s="93" t="s">
        <v>36</v>
      </c>
      <c r="L8" s="93" t="s">
        <v>37</v>
      </c>
      <c r="M8" s="94" t="s">
        <v>38</v>
      </c>
      <c r="N8" s="16"/>
      <c r="O8" s="16"/>
      <c r="P8" s="16"/>
      <c r="Q8" s="16"/>
    </row>
    <row r="9" spans="2:17" ht="15" thickTop="1" x14ac:dyDescent="0.3">
      <c r="B9" s="17"/>
      <c r="C9" s="18" t="s">
        <v>1481</v>
      </c>
      <c r="D9" s="18"/>
      <c r="E9" s="19" t="s">
        <v>39</v>
      </c>
      <c r="F9" s="19"/>
      <c r="G9" s="19"/>
      <c r="H9" s="19"/>
      <c r="I9" s="19"/>
      <c r="J9" s="20">
        <f>SUBTOTAL(9,J10:J17)</f>
        <v>0</v>
      </c>
      <c r="K9" s="20">
        <f>SUBTOTAL(9,K10:K17)</f>
        <v>0</v>
      </c>
      <c r="L9" s="20">
        <f>SUBTOTAL(9,L10:L17)</f>
        <v>0</v>
      </c>
      <c r="M9" s="21">
        <f>SUBTOTAL(9,M10:M17)</f>
        <v>0</v>
      </c>
      <c r="N9" s="16"/>
      <c r="O9" s="16"/>
      <c r="P9" s="16"/>
      <c r="Q9" s="16"/>
    </row>
    <row r="10" spans="2:17" x14ac:dyDescent="0.3">
      <c r="B10" s="22">
        <v>1</v>
      </c>
      <c r="C10" s="23" t="s">
        <v>1482</v>
      </c>
      <c r="D10" s="24" t="s">
        <v>40</v>
      </c>
      <c r="E10" s="25" t="s">
        <v>1364</v>
      </c>
      <c r="F10" s="24" t="s">
        <v>41</v>
      </c>
      <c r="G10" s="27">
        <v>1</v>
      </c>
      <c r="H10" s="28"/>
      <c r="I10" s="28"/>
      <c r="J10" s="27">
        <f t="shared" ref="J10:J17" si="0">G10*H10</f>
        <v>0</v>
      </c>
      <c r="K10" s="27">
        <f t="shared" ref="K10:K17" si="1">G10*I10</f>
        <v>0</v>
      </c>
      <c r="L10" s="27">
        <f t="shared" ref="L10:L17" si="2">J10+K10</f>
        <v>0</v>
      </c>
      <c r="M10" s="29">
        <f t="shared" ref="M10:M17" si="3">L10*1.21</f>
        <v>0</v>
      </c>
    </row>
    <row r="11" spans="2:17" x14ac:dyDescent="0.3">
      <c r="B11" s="22">
        <v>2</v>
      </c>
      <c r="C11" s="23" t="s">
        <v>1483</v>
      </c>
      <c r="D11" s="24" t="s">
        <v>40</v>
      </c>
      <c r="E11" s="25" t="s">
        <v>1484</v>
      </c>
      <c r="F11" s="24" t="s">
        <v>41</v>
      </c>
      <c r="G11" s="27">
        <v>1</v>
      </c>
      <c r="H11" s="28"/>
      <c r="I11" s="28"/>
      <c r="J11" s="27">
        <f t="shared" si="0"/>
        <v>0</v>
      </c>
      <c r="K11" s="27">
        <f t="shared" si="1"/>
        <v>0</v>
      </c>
      <c r="L11" s="27">
        <f t="shared" si="2"/>
        <v>0</v>
      </c>
      <c r="M11" s="29">
        <f t="shared" si="3"/>
        <v>0</v>
      </c>
    </row>
    <row r="12" spans="2:17" x14ac:dyDescent="0.3">
      <c r="B12" s="22">
        <v>3</v>
      </c>
      <c r="C12" s="23" t="s">
        <v>1485</v>
      </c>
      <c r="D12" s="24" t="s">
        <v>40</v>
      </c>
      <c r="E12" s="25" t="s">
        <v>1369</v>
      </c>
      <c r="F12" s="24" t="s">
        <v>41</v>
      </c>
      <c r="G12" s="27">
        <v>1</v>
      </c>
      <c r="H12" s="28"/>
      <c r="I12" s="28"/>
      <c r="J12" s="27">
        <f t="shared" si="0"/>
        <v>0</v>
      </c>
      <c r="K12" s="27">
        <f t="shared" si="1"/>
        <v>0</v>
      </c>
      <c r="L12" s="27">
        <f t="shared" si="2"/>
        <v>0</v>
      </c>
      <c r="M12" s="29">
        <f t="shared" si="3"/>
        <v>0</v>
      </c>
    </row>
    <row r="13" spans="2:17" x14ac:dyDescent="0.3">
      <c r="B13" s="22">
        <v>4</v>
      </c>
      <c r="C13" s="23" t="s">
        <v>1486</v>
      </c>
      <c r="D13" s="24" t="s">
        <v>40</v>
      </c>
      <c r="E13" s="25" t="s">
        <v>1371</v>
      </c>
      <c r="F13" s="24" t="s">
        <v>41</v>
      </c>
      <c r="G13" s="27">
        <v>1</v>
      </c>
      <c r="H13" s="28"/>
      <c r="I13" s="28"/>
      <c r="J13" s="27">
        <f t="shared" si="0"/>
        <v>0</v>
      </c>
      <c r="K13" s="27">
        <f t="shared" si="1"/>
        <v>0</v>
      </c>
      <c r="L13" s="27">
        <f t="shared" si="2"/>
        <v>0</v>
      </c>
      <c r="M13" s="29">
        <f t="shared" si="3"/>
        <v>0</v>
      </c>
    </row>
    <row r="14" spans="2:17" x14ac:dyDescent="0.3">
      <c r="B14" s="22">
        <v>5</v>
      </c>
      <c r="C14" s="23" t="s">
        <v>1487</v>
      </c>
      <c r="D14" s="24" t="s">
        <v>40</v>
      </c>
      <c r="E14" s="25" t="s">
        <v>1373</v>
      </c>
      <c r="F14" s="24" t="s">
        <v>41</v>
      </c>
      <c r="G14" s="27">
        <v>1</v>
      </c>
      <c r="H14" s="28"/>
      <c r="I14" s="28"/>
      <c r="J14" s="27">
        <f t="shared" si="0"/>
        <v>0</v>
      </c>
      <c r="K14" s="27">
        <f t="shared" si="1"/>
        <v>0</v>
      </c>
      <c r="L14" s="27">
        <f t="shared" si="2"/>
        <v>0</v>
      </c>
      <c r="M14" s="29">
        <f t="shared" si="3"/>
        <v>0</v>
      </c>
    </row>
    <row r="15" spans="2:17" x14ac:dyDescent="0.3">
      <c r="B15" s="22">
        <v>6</v>
      </c>
      <c r="C15" s="23" t="s">
        <v>1488</v>
      </c>
      <c r="D15" s="24" t="s">
        <v>40</v>
      </c>
      <c r="E15" s="25" t="s">
        <v>1375</v>
      </c>
      <c r="F15" s="24" t="s">
        <v>41</v>
      </c>
      <c r="G15" s="27">
        <v>1</v>
      </c>
      <c r="H15" s="28"/>
      <c r="I15" s="28"/>
      <c r="J15" s="27">
        <f t="shared" si="0"/>
        <v>0</v>
      </c>
      <c r="K15" s="27">
        <f t="shared" si="1"/>
        <v>0</v>
      </c>
      <c r="L15" s="27">
        <f t="shared" si="2"/>
        <v>0</v>
      </c>
      <c r="M15" s="29">
        <f t="shared" si="3"/>
        <v>0</v>
      </c>
    </row>
    <row r="16" spans="2:17" x14ac:dyDescent="0.3">
      <c r="B16" s="22">
        <v>7</v>
      </c>
      <c r="C16" s="23" t="s">
        <v>1489</v>
      </c>
      <c r="D16" s="24" t="s">
        <v>40</v>
      </c>
      <c r="E16" s="25" t="s">
        <v>1490</v>
      </c>
      <c r="F16" s="24" t="s">
        <v>41</v>
      </c>
      <c r="G16" s="27">
        <v>1</v>
      </c>
      <c r="H16" s="28"/>
      <c r="I16" s="28"/>
      <c r="J16" s="27">
        <f t="shared" si="0"/>
        <v>0</v>
      </c>
      <c r="K16" s="27">
        <f t="shared" si="1"/>
        <v>0</v>
      </c>
      <c r="L16" s="27">
        <f t="shared" si="2"/>
        <v>0</v>
      </c>
      <c r="M16" s="29">
        <f t="shared" si="3"/>
        <v>0</v>
      </c>
    </row>
    <row r="17" spans="2:13" ht="27.6" x14ac:dyDescent="0.3">
      <c r="B17" s="22">
        <v>8</v>
      </c>
      <c r="C17" s="23" t="s">
        <v>1491</v>
      </c>
      <c r="D17" s="24" t="s">
        <v>40</v>
      </c>
      <c r="E17" s="25" t="s">
        <v>1379</v>
      </c>
      <c r="F17" s="24" t="s">
        <v>41</v>
      </c>
      <c r="G17" s="27">
        <v>1</v>
      </c>
      <c r="H17" s="28"/>
      <c r="I17" s="28"/>
      <c r="J17" s="27">
        <f t="shared" si="0"/>
        <v>0</v>
      </c>
      <c r="K17" s="27">
        <f t="shared" si="1"/>
        <v>0</v>
      </c>
      <c r="L17" s="27">
        <f t="shared" si="2"/>
        <v>0</v>
      </c>
      <c r="M17" s="29">
        <f t="shared" si="3"/>
        <v>0</v>
      </c>
    </row>
    <row r="18" spans="2:13" x14ac:dyDescent="0.3">
      <c r="B18" s="17"/>
      <c r="C18" s="18" t="s">
        <v>1492</v>
      </c>
      <c r="D18" s="18"/>
      <c r="E18" s="19" t="s">
        <v>1493</v>
      </c>
      <c r="F18" s="19"/>
      <c r="G18" s="19"/>
      <c r="H18" s="19"/>
      <c r="I18" s="19"/>
      <c r="J18" s="20">
        <f>SUBTOTAL(9,J19:J32)</f>
        <v>0</v>
      </c>
      <c r="K18" s="20">
        <f>SUBTOTAL(9,K19:K32)</f>
        <v>0</v>
      </c>
      <c r="L18" s="20">
        <f>SUBTOTAL(9,L19:L32)</f>
        <v>0</v>
      </c>
      <c r="M18" s="21">
        <f>SUBTOTAL(9,M19:M32)</f>
        <v>0</v>
      </c>
    </row>
    <row r="19" spans="2:13" x14ac:dyDescent="0.3">
      <c r="B19" s="22">
        <v>9</v>
      </c>
      <c r="C19" s="23" t="s">
        <v>1494</v>
      </c>
      <c r="D19" s="24" t="s">
        <v>40</v>
      </c>
      <c r="E19" s="25" t="s">
        <v>1495</v>
      </c>
      <c r="F19" s="24" t="s">
        <v>47</v>
      </c>
      <c r="G19" s="27">
        <v>4</v>
      </c>
      <c r="H19" s="28"/>
      <c r="I19" s="28"/>
      <c r="J19" s="27">
        <f>G19*H19</f>
        <v>0</v>
      </c>
      <c r="K19" s="27">
        <f>G19*I19</f>
        <v>0</v>
      </c>
      <c r="L19" s="27">
        <f>J19+K19</f>
        <v>0</v>
      </c>
      <c r="M19" s="29">
        <f>L19*1.21</f>
        <v>0</v>
      </c>
    </row>
    <row r="20" spans="2:13" x14ac:dyDescent="0.3">
      <c r="B20" s="22">
        <v>10</v>
      </c>
      <c r="C20" s="23" t="s">
        <v>1496</v>
      </c>
      <c r="D20" s="24" t="s">
        <v>40</v>
      </c>
      <c r="E20" s="25" t="s">
        <v>1497</v>
      </c>
      <c r="F20" s="24" t="s">
        <v>47</v>
      </c>
      <c r="G20" s="27">
        <v>23</v>
      </c>
      <c r="H20" s="28"/>
      <c r="I20" s="28"/>
      <c r="J20" s="27">
        <f t="shared" ref="J20:J29" si="4">G20*H20</f>
        <v>0</v>
      </c>
      <c r="K20" s="27">
        <f t="shared" ref="K20:K29" si="5">G20*I20</f>
        <v>0</v>
      </c>
      <c r="L20" s="27">
        <f t="shared" ref="L20:L29" si="6">J20+K20</f>
        <v>0</v>
      </c>
      <c r="M20" s="29">
        <f t="shared" ref="M20:M29" si="7">L20*1.21</f>
        <v>0</v>
      </c>
    </row>
    <row r="21" spans="2:13" x14ac:dyDescent="0.3">
      <c r="B21" s="22">
        <v>11</v>
      </c>
      <c r="C21" s="23" t="s">
        <v>1498</v>
      </c>
      <c r="D21" s="24" t="s">
        <v>40</v>
      </c>
      <c r="E21" s="25" t="s">
        <v>1499</v>
      </c>
      <c r="F21" s="24" t="s">
        <v>47</v>
      </c>
      <c r="G21" s="27">
        <v>4</v>
      </c>
      <c r="H21" s="28"/>
      <c r="I21" s="28"/>
      <c r="J21" s="27">
        <f t="shared" si="4"/>
        <v>0</v>
      </c>
      <c r="K21" s="27">
        <f t="shared" si="5"/>
        <v>0</v>
      </c>
      <c r="L21" s="27">
        <f t="shared" si="6"/>
        <v>0</v>
      </c>
      <c r="M21" s="29">
        <f t="shared" si="7"/>
        <v>0</v>
      </c>
    </row>
    <row r="22" spans="2:13" x14ac:dyDescent="0.3">
      <c r="B22" s="22">
        <v>12</v>
      </c>
      <c r="C22" s="23" t="s">
        <v>1500</v>
      </c>
      <c r="D22" s="24" t="s">
        <v>40</v>
      </c>
      <c r="E22" s="25" t="s">
        <v>1501</v>
      </c>
      <c r="F22" s="24" t="s">
        <v>47</v>
      </c>
      <c r="G22" s="27">
        <v>4</v>
      </c>
      <c r="H22" s="28"/>
      <c r="I22" s="28"/>
      <c r="J22" s="27">
        <f t="shared" si="4"/>
        <v>0</v>
      </c>
      <c r="K22" s="27">
        <f t="shared" si="5"/>
        <v>0</v>
      </c>
      <c r="L22" s="27">
        <f t="shared" si="6"/>
        <v>0</v>
      </c>
      <c r="M22" s="29">
        <f t="shared" si="7"/>
        <v>0</v>
      </c>
    </row>
    <row r="23" spans="2:13" x14ac:dyDescent="0.3">
      <c r="B23" s="22">
        <v>13</v>
      </c>
      <c r="C23" s="23" t="s">
        <v>1502</v>
      </c>
      <c r="D23" s="24" t="s">
        <v>40</v>
      </c>
      <c r="E23" s="25" t="s">
        <v>1503</v>
      </c>
      <c r="F23" s="24" t="s">
        <v>47</v>
      </c>
      <c r="G23" s="27">
        <v>6</v>
      </c>
      <c r="H23" s="28"/>
      <c r="I23" s="28"/>
      <c r="J23" s="27">
        <f t="shared" si="4"/>
        <v>0</v>
      </c>
      <c r="K23" s="27">
        <f t="shared" si="5"/>
        <v>0</v>
      </c>
      <c r="L23" s="27">
        <f t="shared" si="6"/>
        <v>0</v>
      </c>
      <c r="M23" s="29">
        <f t="shared" si="7"/>
        <v>0</v>
      </c>
    </row>
    <row r="24" spans="2:13" x14ac:dyDescent="0.3">
      <c r="B24" s="22">
        <v>14</v>
      </c>
      <c r="C24" s="23" t="s">
        <v>1504</v>
      </c>
      <c r="D24" s="24" t="s">
        <v>40</v>
      </c>
      <c r="E24" s="25" t="s">
        <v>1505</v>
      </c>
      <c r="F24" s="24" t="s">
        <v>47</v>
      </c>
      <c r="G24" s="27">
        <v>10</v>
      </c>
      <c r="H24" s="28"/>
      <c r="I24" s="28"/>
      <c r="J24" s="27">
        <f t="shared" si="4"/>
        <v>0</v>
      </c>
      <c r="K24" s="27">
        <f t="shared" si="5"/>
        <v>0</v>
      </c>
      <c r="L24" s="27">
        <f t="shared" si="6"/>
        <v>0</v>
      </c>
      <c r="M24" s="29">
        <f t="shared" si="7"/>
        <v>0</v>
      </c>
    </row>
    <row r="25" spans="2:13" x14ac:dyDescent="0.3">
      <c r="B25" s="22">
        <v>15</v>
      </c>
      <c r="C25" s="23" t="s">
        <v>1506</v>
      </c>
      <c r="D25" s="24" t="s">
        <v>40</v>
      </c>
      <c r="E25" s="25" t="s">
        <v>1505</v>
      </c>
      <c r="F25" s="24" t="s">
        <v>47</v>
      </c>
      <c r="G25" s="27">
        <v>9</v>
      </c>
      <c r="H25" s="28"/>
      <c r="I25" s="28"/>
      <c r="J25" s="27">
        <f t="shared" si="4"/>
        <v>0</v>
      </c>
      <c r="K25" s="27">
        <f t="shared" si="5"/>
        <v>0</v>
      </c>
      <c r="L25" s="27">
        <f t="shared" si="6"/>
        <v>0</v>
      </c>
      <c r="M25" s="29">
        <f t="shared" si="7"/>
        <v>0</v>
      </c>
    </row>
    <row r="26" spans="2:13" x14ac:dyDescent="0.3">
      <c r="B26" s="22">
        <v>16</v>
      </c>
      <c r="C26" s="23" t="s">
        <v>1507</v>
      </c>
      <c r="D26" s="24" t="s">
        <v>40</v>
      </c>
      <c r="E26" s="25" t="s">
        <v>1508</v>
      </c>
      <c r="F26" s="24" t="s">
        <v>47</v>
      </c>
      <c r="G26" s="27">
        <v>6</v>
      </c>
      <c r="H26" s="28"/>
      <c r="I26" s="28"/>
      <c r="J26" s="27">
        <f t="shared" si="4"/>
        <v>0</v>
      </c>
      <c r="K26" s="27">
        <f t="shared" si="5"/>
        <v>0</v>
      </c>
      <c r="L26" s="27">
        <f t="shared" si="6"/>
        <v>0</v>
      </c>
      <c r="M26" s="29">
        <f t="shared" si="7"/>
        <v>0</v>
      </c>
    </row>
    <row r="27" spans="2:13" x14ac:dyDescent="0.3">
      <c r="B27" s="22">
        <v>17</v>
      </c>
      <c r="C27" s="23" t="s">
        <v>1509</v>
      </c>
      <c r="D27" s="24" t="s">
        <v>40</v>
      </c>
      <c r="E27" s="25" t="s">
        <v>1510</v>
      </c>
      <c r="F27" s="24" t="s">
        <v>47</v>
      </c>
      <c r="G27" s="27">
        <v>2</v>
      </c>
      <c r="H27" s="28"/>
      <c r="I27" s="28"/>
      <c r="J27" s="27">
        <f t="shared" si="4"/>
        <v>0</v>
      </c>
      <c r="K27" s="27">
        <f t="shared" si="5"/>
        <v>0</v>
      </c>
      <c r="L27" s="27">
        <f t="shared" si="6"/>
        <v>0</v>
      </c>
      <c r="M27" s="29">
        <f t="shared" si="7"/>
        <v>0</v>
      </c>
    </row>
    <row r="28" spans="2:13" x14ac:dyDescent="0.3">
      <c r="B28" s="22">
        <v>18</v>
      </c>
      <c r="C28" s="23" t="s">
        <v>1511</v>
      </c>
      <c r="D28" s="24" t="s">
        <v>40</v>
      </c>
      <c r="E28" s="25" t="s">
        <v>1512</v>
      </c>
      <c r="F28" s="24" t="s">
        <v>47</v>
      </c>
      <c r="G28" s="27">
        <v>7</v>
      </c>
      <c r="H28" s="28"/>
      <c r="I28" s="28"/>
      <c r="J28" s="27">
        <f t="shared" si="4"/>
        <v>0</v>
      </c>
      <c r="K28" s="27">
        <f t="shared" si="5"/>
        <v>0</v>
      </c>
      <c r="L28" s="27">
        <f t="shared" si="6"/>
        <v>0</v>
      </c>
      <c r="M28" s="29">
        <f t="shared" si="7"/>
        <v>0</v>
      </c>
    </row>
    <row r="29" spans="2:13" x14ac:dyDescent="0.3">
      <c r="B29" s="22">
        <v>19</v>
      </c>
      <c r="C29" s="23" t="s">
        <v>1513</v>
      </c>
      <c r="D29" s="24" t="s">
        <v>40</v>
      </c>
      <c r="E29" s="25" t="s">
        <v>1514</v>
      </c>
      <c r="F29" s="24" t="s">
        <v>47</v>
      </c>
      <c r="G29" s="27">
        <v>2</v>
      </c>
      <c r="H29" s="28"/>
      <c r="I29" s="28"/>
      <c r="J29" s="27">
        <f t="shared" si="4"/>
        <v>0</v>
      </c>
      <c r="K29" s="27">
        <f t="shared" si="5"/>
        <v>0</v>
      </c>
      <c r="L29" s="27">
        <f t="shared" si="6"/>
        <v>0</v>
      </c>
      <c r="M29" s="29">
        <f t="shared" si="7"/>
        <v>0</v>
      </c>
    </row>
    <row r="30" spans="2:13" x14ac:dyDescent="0.3">
      <c r="B30" s="22">
        <v>20</v>
      </c>
      <c r="C30" s="23" t="s">
        <v>1515</v>
      </c>
      <c r="D30" s="24" t="s">
        <v>40</v>
      </c>
      <c r="E30" s="25" t="s">
        <v>1516</v>
      </c>
      <c r="F30" s="24" t="s">
        <v>47</v>
      </c>
      <c r="G30" s="27">
        <v>13</v>
      </c>
      <c r="H30" s="28"/>
      <c r="I30" s="28"/>
      <c r="J30" s="27">
        <f>G30*H30</f>
        <v>0</v>
      </c>
      <c r="K30" s="27">
        <f>G30*I30</f>
        <v>0</v>
      </c>
      <c r="L30" s="27">
        <f>J30+K30</f>
        <v>0</v>
      </c>
      <c r="M30" s="29">
        <f>L30*1.21</f>
        <v>0</v>
      </c>
    </row>
    <row r="31" spans="2:13" x14ac:dyDescent="0.3">
      <c r="B31" s="22">
        <v>21</v>
      </c>
      <c r="C31" s="23" t="s">
        <v>1517</v>
      </c>
      <c r="D31" s="24" t="s">
        <v>40</v>
      </c>
      <c r="E31" s="25" t="s">
        <v>1518</v>
      </c>
      <c r="F31" s="24" t="s">
        <v>47</v>
      </c>
      <c r="G31" s="27">
        <v>3</v>
      </c>
      <c r="H31" s="28"/>
      <c r="I31" s="28"/>
      <c r="J31" s="27">
        <f>G31*H31</f>
        <v>0</v>
      </c>
      <c r="K31" s="27">
        <f>G31*I31</f>
        <v>0</v>
      </c>
      <c r="L31" s="27">
        <f>J31+K31</f>
        <v>0</v>
      </c>
      <c r="M31" s="29">
        <f>L31*1.21</f>
        <v>0</v>
      </c>
    </row>
    <row r="32" spans="2:13" x14ac:dyDescent="0.3">
      <c r="B32" s="22">
        <v>22</v>
      </c>
      <c r="C32" s="23" t="s">
        <v>1519</v>
      </c>
      <c r="D32" s="24" t="s">
        <v>40</v>
      </c>
      <c r="E32" s="25" t="s">
        <v>1520</v>
      </c>
      <c r="F32" s="24" t="s">
        <v>47</v>
      </c>
      <c r="G32" s="27">
        <v>2</v>
      </c>
      <c r="H32" s="28"/>
      <c r="I32" s="28"/>
      <c r="J32" s="27">
        <f>G32*H32</f>
        <v>0</v>
      </c>
      <c r="K32" s="27">
        <f>G32*I32</f>
        <v>0</v>
      </c>
      <c r="L32" s="27">
        <f>J32+K32</f>
        <v>0</v>
      </c>
      <c r="M32" s="29">
        <f>L32*1.21</f>
        <v>0</v>
      </c>
    </row>
    <row r="33" spans="2:13" ht="18" customHeight="1" x14ac:dyDescent="0.3">
      <c r="B33" s="17"/>
      <c r="C33" s="18" t="s">
        <v>1521</v>
      </c>
      <c r="D33" s="18"/>
      <c r="E33" s="19" t="s">
        <v>1401</v>
      </c>
      <c r="F33" s="19"/>
      <c r="G33" s="19"/>
      <c r="H33" s="19"/>
      <c r="I33" s="19"/>
      <c r="J33" s="20">
        <f>SUBTOTAL(9,J34:J40)</f>
        <v>0</v>
      </c>
      <c r="K33" s="20">
        <f>SUBTOTAL(9,K34:K40)</f>
        <v>0</v>
      </c>
      <c r="L33" s="20">
        <f>SUBTOTAL(9,L34:L40)</f>
        <v>0</v>
      </c>
      <c r="M33" s="21">
        <f>SUBTOTAL(9,M34:M40)</f>
        <v>0</v>
      </c>
    </row>
    <row r="34" spans="2:13" x14ac:dyDescent="0.3">
      <c r="B34" s="22">
        <v>23</v>
      </c>
      <c r="C34" s="23" t="s">
        <v>1522</v>
      </c>
      <c r="D34" s="24" t="s">
        <v>40</v>
      </c>
      <c r="E34" s="25" t="s">
        <v>1523</v>
      </c>
      <c r="F34" s="24" t="s">
        <v>108</v>
      </c>
      <c r="G34" s="27">
        <v>758</v>
      </c>
      <c r="H34" s="28"/>
      <c r="I34" s="28"/>
      <c r="J34" s="27">
        <f>G34*H34</f>
        <v>0</v>
      </c>
      <c r="K34" s="27">
        <f>G34*I34</f>
        <v>0</v>
      </c>
      <c r="L34" s="27">
        <f>J34+K34</f>
        <v>0</v>
      </c>
      <c r="M34" s="29">
        <f>L34*1.21</f>
        <v>0</v>
      </c>
    </row>
    <row r="35" spans="2:13" x14ac:dyDescent="0.3">
      <c r="B35" s="22">
        <v>24</v>
      </c>
      <c r="C35" s="23" t="s">
        <v>1524</v>
      </c>
      <c r="D35" s="24" t="s">
        <v>40</v>
      </c>
      <c r="E35" s="25" t="s">
        <v>1525</v>
      </c>
      <c r="F35" s="24" t="s">
        <v>108</v>
      </c>
      <c r="G35" s="27">
        <v>107</v>
      </c>
      <c r="H35" s="28"/>
      <c r="I35" s="28"/>
      <c r="J35" s="27">
        <f>G35*H35</f>
        <v>0</v>
      </c>
      <c r="K35" s="27">
        <f>G35*I35</f>
        <v>0</v>
      </c>
      <c r="L35" s="27">
        <f>J35+K35</f>
        <v>0</v>
      </c>
      <c r="M35" s="29">
        <f>L35*1.21</f>
        <v>0</v>
      </c>
    </row>
    <row r="36" spans="2:13" x14ac:dyDescent="0.3">
      <c r="B36" s="22">
        <v>25</v>
      </c>
      <c r="C36" s="23" t="s">
        <v>1526</v>
      </c>
      <c r="D36" s="24" t="s">
        <v>40</v>
      </c>
      <c r="E36" s="25" t="s">
        <v>1527</v>
      </c>
      <c r="F36" s="24" t="s">
        <v>108</v>
      </c>
      <c r="G36" s="27">
        <v>24</v>
      </c>
      <c r="H36" s="28"/>
      <c r="I36" s="28"/>
      <c r="J36" s="27">
        <f>G36*H36</f>
        <v>0</v>
      </c>
      <c r="K36" s="27">
        <f>G36*I36</f>
        <v>0</v>
      </c>
      <c r="L36" s="27">
        <f>J36+K36</f>
        <v>0</v>
      </c>
      <c r="M36" s="29">
        <f>L36*1.21</f>
        <v>0</v>
      </c>
    </row>
    <row r="37" spans="2:13" x14ac:dyDescent="0.3">
      <c r="B37" s="22">
        <v>26</v>
      </c>
      <c r="C37" s="23" t="s">
        <v>1528</v>
      </c>
      <c r="D37" s="24" t="s">
        <v>40</v>
      </c>
      <c r="E37" s="25" t="s">
        <v>1529</v>
      </c>
      <c r="F37" s="24" t="s">
        <v>108</v>
      </c>
      <c r="G37" s="27">
        <v>471</v>
      </c>
      <c r="H37" s="28"/>
      <c r="I37" s="28"/>
      <c r="J37" s="27">
        <f t="shared" ref="J37:J39" si="8">G37*H37</f>
        <v>0</v>
      </c>
      <c r="K37" s="27">
        <f t="shared" ref="K37:K39" si="9">G37*I37</f>
        <v>0</v>
      </c>
      <c r="L37" s="27">
        <f t="shared" ref="L37:L39" si="10">J37+K37</f>
        <v>0</v>
      </c>
      <c r="M37" s="29">
        <f t="shared" ref="M37:M39" si="11">L37*1.21</f>
        <v>0</v>
      </c>
    </row>
    <row r="38" spans="2:13" x14ac:dyDescent="0.3">
      <c r="B38" s="22">
        <v>27</v>
      </c>
      <c r="C38" s="23" t="s">
        <v>1530</v>
      </c>
      <c r="D38" s="24" t="s">
        <v>40</v>
      </c>
      <c r="E38" s="25" t="s">
        <v>1531</v>
      </c>
      <c r="F38" s="24" t="s">
        <v>108</v>
      </c>
      <c r="G38" s="27">
        <v>93</v>
      </c>
      <c r="H38" s="28"/>
      <c r="I38" s="28"/>
      <c r="J38" s="27">
        <f t="shared" si="8"/>
        <v>0</v>
      </c>
      <c r="K38" s="27">
        <f t="shared" si="9"/>
        <v>0</v>
      </c>
      <c r="L38" s="27">
        <f t="shared" si="10"/>
        <v>0</v>
      </c>
      <c r="M38" s="29">
        <f t="shared" si="11"/>
        <v>0</v>
      </c>
    </row>
    <row r="39" spans="2:13" x14ac:dyDescent="0.3">
      <c r="B39" s="22">
        <v>28</v>
      </c>
      <c r="C39" s="23" t="s">
        <v>1532</v>
      </c>
      <c r="D39" s="24" t="s">
        <v>40</v>
      </c>
      <c r="E39" s="25" t="s">
        <v>1533</v>
      </c>
      <c r="F39" s="24" t="s">
        <v>108</v>
      </c>
      <c r="G39" s="27">
        <v>31</v>
      </c>
      <c r="H39" s="28"/>
      <c r="I39" s="28"/>
      <c r="J39" s="27">
        <f t="shared" si="8"/>
        <v>0</v>
      </c>
      <c r="K39" s="27">
        <f t="shared" si="9"/>
        <v>0</v>
      </c>
      <c r="L39" s="27">
        <f t="shared" si="10"/>
        <v>0</v>
      </c>
      <c r="M39" s="29">
        <f t="shared" si="11"/>
        <v>0</v>
      </c>
    </row>
    <row r="40" spans="2:13" x14ac:dyDescent="0.3">
      <c r="B40" s="22">
        <v>29</v>
      </c>
      <c r="C40" s="23" t="s">
        <v>1534</v>
      </c>
      <c r="D40" s="24" t="s">
        <v>40</v>
      </c>
      <c r="E40" s="25" t="s">
        <v>1535</v>
      </c>
      <c r="F40" s="24" t="s">
        <v>108</v>
      </c>
      <c r="G40" s="27">
        <v>120</v>
      </c>
      <c r="H40" s="28"/>
      <c r="I40" s="28"/>
      <c r="J40" s="27">
        <f>G40*H40</f>
        <v>0</v>
      </c>
      <c r="K40" s="27">
        <f>G40*I40</f>
        <v>0</v>
      </c>
      <c r="L40" s="27">
        <f>J40+K40</f>
        <v>0</v>
      </c>
      <c r="M40" s="29">
        <f>L40*1.21</f>
        <v>0</v>
      </c>
    </row>
    <row r="41" spans="2:13" x14ac:dyDescent="0.3">
      <c r="B41" s="42"/>
      <c r="C41" s="43" t="s">
        <v>1536</v>
      </c>
      <c r="D41" s="43"/>
      <c r="E41" s="19" t="s">
        <v>1445</v>
      </c>
      <c r="F41" s="19"/>
      <c r="G41" s="19"/>
      <c r="H41" s="19"/>
      <c r="I41" s="19"/>
      <c r="J41" s="20">
        <f>SUBTOTAL(9,J42:J52)</f>
        <v>0</v>
      </c>
      <c r="K41" s="20">
        <f>SUBTOTAL(9,K42:K52)</f>
        <v>0</v>
      </c>
      <c r="L41" s="20">
        <f>SUBTOTAL(9,L42:L52)</f>
        <v>0</v>
      </c>
      <c r="M41" s="21">
        <f>SUBTOTAL(9,M42:M52)</f>
        <v>0</v>
      </c>
    </row>
    <row r="42" spans="2:13" x14ac:dyDescent="0.3">
      <c r="B42" s="22">
        <v>30</v>
      </c>
      <c r="C42" s="23" t="s">
        <v>1537</v>
      </c>
      <c r="D42" s="24" t="s">
        <v>40</v>
      </c>
      <c r="E42" s="25" t="s">
        <v>1538</v>
      </c>
      <c r="F42" s="24" t="s">
        <v>47</v>
      </c>
      <c r="G42" s="27">
        <v>13</v>
      </c>
      <c r="H42" s="28"/>
      <c r="I42" s="28"/>
      <c r="J42" s="27">
        <f>G42*H42</f>
        <v>0</v>
      </c>
      <c r="K42" s="27">
        <f>G42*I42</f>
        <v>0</v>
      </c>
      <c r="L42" s="27">
        <f>J42+K42</f>
        <v>0</v>
      </c>
      <c r="M42" s="29">
        <f>L42*1.21</f>
        <v>0</v>
      </c>
    </row>
    <row r="43" spans="2:13" x14ac:dyDescent="0.3">
      <c r="B43" s="22">
        <v>31</v>
      </c>
      <c r="C43" s="23" t="s">
        <v>1539</v>
      </c>
      <c r="D43" s="24" t="s">
        <v>40</v>
      </c>
      <c r="E43" s="25" t="s">
        <v>1540</v>
      </c>
      <c r="F43" s="24" t="s">
        <v>47</v>
      </c>
      <c r="G43" s="27">
        <v>1</v>
      </c>
      <c r="H43" s="28"/>
      <c r="I43" s="28"/>
      <c r="J43" s="27">
        <f t="shared" ref="J43:J47" si="12">G43*H43</f>
        <v>0</v>
      </c>
      <c r="K43" s="27">
        <f t="shared" ref="K43:K47" si="13">G43*I43</f>
        <v>0</v>
      </c>
      <c r="L43" s="27">
        <f t="shared" ref="L43:L47" si="14">J43+K43</f>
        <v>0</v>
      </c>
      <c r="M43" s="29">
        <f t="shared" ref="M43:M47" si="15">L43*1.21</f>
        <v>0</v>
      </c>
    </row>
    <row r="44" spans="2:13" x14ac:dyDescent="0.3">
      <c r="B44" s="22">
        <v>32</v>
      </c>
      <c r="C44" s="23" t="s">
        <v>1541</v>
      </c>
      <c r="D44" s="24" t="s">
        <v>40</v>
      </c>
      <c r="E44" s="25" t="s">
        <v>1542</v>
      </c>
      <c r="F44" s="24" t="s">
        <v>47</v>
      </c>
      <c r="G44" s="27">
        <v>4</v>
      </c>
      <c r="H44" s="28"/>
      <c r="I44" s="28"/>
      <c r="J44" s="27">
        <f t="shared" si="12"/>
        <v>0</v>
      </c>
      <c r="K44" s="27">
        <f t="shared" si="13"/>
        <v>0</v>
      </c>
      <c r="L44" s="27">
        <f t="shared" si="14"/>
        <v>0</v>
      </c>
      <c r="M44" s="29">
        <f t="shared" si="15"/>
        <v>0</v>
      </c>
    </row>
    <row r="45" spans="2:13" x14ac:dyDescent="0.3">
      <c r="B45" s="22">
        <v>33</v>
      </c>
      <c r="C45" s="23" t="s">
        <v>1543</v>
      </c>
      <c r="D45" s="24" t="s">
        <v>40</v>
      </c>
      <c r="E45" s="25" t="s">
        <v>1544</v>
      </c>
      <c r="F45" s="24" t="s">
        <v>47</v>
      </c>
      <c r="G45" s="27">
        <v>1</v>
      </c>
      <c r="H45" s="28"/>
      <c r="I45" s="28"/>
      <c r="J45" s="27">
        <f t="shared" si="12"/>
        <v>0</v>
      </c>
      <c r="K45" s="27">
        <f t="shared" si="13"/>
        <v>0</v>
      </c>
      <c r="L45" s="27">
        <f t="shared" si="14"/>
        <v>0</v>
      </c>
      <c r="M45" s="29">
        <f t="shared" si="15"/>
        <v>0</v>
      </c>
    </row>
    <row r="46" spans="2:13" x14ac:dyDescent="0.3">
      <c r="B46" s="22">
        <v>34</v>
      </c>
      <c r="C46" s="23" t="s">
        <v>1545</v>
      </c>
      <c r="D46" s="24" t="s">
        <v>40</v>
      </c>
      <c r="E46" s="25" t="s">
        <v>1546</v>
      </c>
      <c r="F46" s="24" t="s">
        <v>47</v>
      </c>
      <c r="G46" s="27">
        <v>14</v>
      </c>
      <c r="H46" s="28"/>
      <c r="I46" s="28"/>
      <c r="J46" s="27">
        <f t="shared" si="12"/>
        <v>0</v>
      </c>
      <c r="K46" s="27">
        <f t="shared" si="13"/>
        <v>0</v>
      </c>
      <c r="L46" s="27">
        <f t="shared" si="14"/>
        <v>0</v>
      </c>
      <c r="M46" s="29">
        <f t="shared" si="15"/>
        <v>0</v>
      </c>
    </row>
    <row r="47" spans="2:13" x14ac:dyDescent="0.3">
      <c r="B47" s="22">
        <v>35</v>
      </c>
      <c r="C47" s="23" t="s">
        <v>1547</v>
      </c>
      <c r="D47" s="24" t="s">
        <v>40</v>
      </c>
      <c r="E47" s="25" t="s">
        <v>1548</v>
      </c>
      <c r="F47" s="24" t="s">
        <v>47</v>
      </c>
      <c r="G47" s="27">
        <v>1</v>
      </c>
      <c r="H47" s="28"/>
      <c r="I47" s="28"/>
      <c r="J47" s="27">
        <f t="shared" si="12"/>
        <v>0</v>
      </c>
      <c r="K47" s="27">
        <f t="shared" si="13"/>
        <v>0</v>
      </c>
      <c r="L47" s="27">
        <f t="shared" si="14"/>
        <v>0</v>
      </c>
      <c r="M47" s="29">
        <f t="shared" si="15"/>
        <v>0</v>
      </c>
    </row>
    <row r="48" spans="2:13" x14ac:dyDescent="0.3">
      <c r="B48" s="22">
        <v>36</v>
      </c>
      <c r="C48" s="23" t="s">
        <v>1549</v>
      </c>
      <c r="D48" s="24" t="s">
        <v>40</v>
      </c>
      <c r="E48" s="25" t="s">
        <v>1550</v>
      </c>
      <c r="F48" s="24" t="s">
        <v>47</v>
      </c>
      <c r="G48" s="27">
        <v>4</v>
      </c>
      <c r="H48" s="28"/>
      <c r="I48" s="28"/>
      <c r="J48" s="27">
        <f>G48*H48</f>
        <v>0</v>
      </c>
      <c r="K48" s="27">
        <f>G48*I48</f>
        <v>0</v>
      </c>
      <c r="L48" s="27">
        <f>J48+K48</f>
        <v>0</v>
      </c>
      <c r="M48" s="29">
        <f>L48*1.21</f>
        <v>0</v>
      </c>
    </row>
    <row r="49" spans="2:13" x14ac:dyDescent="0.3">
      <c r="B49" s="44">
        <v>37</v>
      </c>
      <c r="C49" s="95" t="s">
        <v>1551</v>
      </c>
      <c r="D49" s="24" t="s">
        <v>40</v>
      </c>
      <c r="E49" s="45" t="s">
        <v>1552</v>
      </c>
      <c r="F49" s="46" t="s">
        <v>108</v>
      </c>
      <c r="G49" s="47">
        <v>36</v>
      </c>
      <c r="H49" s="48"/>
      <c r="I49" s="48"/>
      <c r="J49" s="47">
        <f>G49*H49</f>
        <v>0</v>
      </c>
      <c r="K49" s="47">
        <f>G49*I49</f>
        <v>0</v>
      </c>
      <c r="L49" s="47">
        <f>J49+K49</f>
        <v>0</v>
      </c>
      <c r="M49" s="96">
        <f>L49*1.21</f>
        <v>0</v>
      </c>
    </row>
    <row r="50" spans="2:13" x14ac:dyDescent="0.3">
      <c r="B50" s="22">
        <v>38</v>
      </c>
      <c r="C50" s="23" t="s">
        <v>1553</v>
      </c>
      <c r="D50" s="24" t="s">
        <v>40</v>
      </c>
      <c r="E50" s="25" t="s">
        <v>1554</v>
      </c>
      <c r="F50" s="24" t="s">
        <v>47</v>
      </c>
      <c r="G50" s="27">
        <v>896</v>
      </c>
      <c r="H50" s="48"/>
      <c r="I50" s="48"/>
      <c r="J50" s="47">
        <f>G50*H50</f>
        <v>0</v>
      </c>
      <c r="K50" s="47">
        <f>G50*I50</f>
        <v>0</v>
      </c>
      <c r="L50" s="47">
        <f>J50+K50</f>
        <v>0</v>
      </c>
      <c r="M50" s="96">
        <f>L50*1.21</f>
        <v>0</v>
      </c>
    </row>
    <row r="51" spans="2:13" x14ac:dyDescent="0.3">
      <c r="B51" s="22">
        <v>39</v>
      </c>
      <c r="C51" s="23" t="s">
        <v>1555</v>
      </c>
      <c r="D51" s="24" t="s">
        <v>40</v>
      </c>
      <c r="E51" s="25" t="s">
        <v>1556</v>
      </c>
      <c r="F51" s="24" t="s">
        <v>47</v>
      </c>
      <c r="G51" s="27">
        <v>4</v>
      </c>
      <c r="H51" s="28"/>
      <c r="I51" s="48"/>
      <c r="J51" s="47">
        <f>G51*H51</f>
        <v>0</v>
      </c>
      <c r="K51" s="47">
        <f>G51*I51</f>
        <v>0</v>
      </c>
      <c r="L51" s="47">
        <f>J51+K51</f>
        <v>0</v>
      </c>
      <c r="M51" s="96">
        <f>L51*1.21</f>
        <v>0</v>
      </c>
    </row>
    <row r="52" spans="2:13" ht="15" thickBot="1" x14ac:dyDescent="0.35">
      <c r="B52" s="97">
        <v>40</v>
      </c>
      <c r="C52" s="98" t="s">
        <v>1557</v>
      </c>
      <c r="D52" s="99" t="s">
        <v>40</v>
      </c>
      <c r="E52" s="100" t="s">
        <v>1479</v>
      </c>
      <c r="F52" s="99" t="s">
        <v>41</v>
      </c>
      <c r="G52" s="101">
        <v>1</v>
      </c>
      <c r="H52" s="102"/>
      <c r="I52" s="36"/>
      <c r="J52" s="35">
        <f>G52*H52</f>
        <v>0</v>
      </c>
      <c r="K52" s="35">
        <f>G52*I52</f>
        <v>0</v>
      </c>
      <c r="L52" s="35">
        <f>J52+K52</f>
        <v>0</v>
      </c>
      <c r="M52" s="37">
        <f>L52*1.21</f>
        <v>0</v>
      </c>
    </row>
    <row r="53" spans="2:13" ht="15.6" thickTop="1" thickBot="1" x14ac:dyDescent="0.35">
      <c r="B53" s="11"/>
      <c r="C53" s="38"/>
      <c r="D53" s="38"/>
      <c r="E53" s="38" t="s">
        <v>42</v>
      </c>
      <c r="F53" s="38"/>
      <c r="G53" s="38"/>
      <c r="H53" s="38"/>
      <c r="I53" s="38"/>
      <c r="J53" s="39">
        <f>SUBTOTAL(9,J9:J52)</f>
        <v>0</v>
      </c>
      <c r="K53" s="39">
        <f>SUBTOTAL(9,K9:K52)</f>
        <v>0</v>
      </c>
      <c r="L53" s="39">
        <f>SUBTOTAL(9,L9:L52)</f>
        <v>0</v>
      </c>
      <c r="M53" s="40">
        <f>SUBTOTAL(9,M9:M52)</f>
        <v>0</v>
      </c>
    </row>
    <row r="54" spans="2:13" x14ac:dyDescent="0.3">
      <c r="B54" s="410"/>
      <c r="C54" s="410"/>
      <c r="D54" s="410"/>
      <c r="E54" s="410"/>
      <c r="F54" s="410"/>
      <c r="G54" s="410"/>
      <c r="H54" s="410"/>
      <c r="I54" s="410"/>
      <c r="J54" s="410"/>
      <c r="K54" s="410"/>
      <c r="L54" s="410"/>
      <c r="M54" s="410"/>
    </row>
  </sheetData>
  <mergeCells count="16">
    <mergeCell ref="B2:C2"/>
    <mergeCell ref="D2:H2"/>
    <mergeCell ref="I2:M2"/>
    <mergeCell ref="B3:C3"/>
    <mergeCell ref="D3:H3"/>
    <mergeCell ref="I3:M3"/>
    <mergeCell ref="B54:M54"/>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89A-F459-432B-B22D-776796391261}">
  <dimension ref="B1:Q89"/>
  <sheetViews>
    <sheetView topLeftCell="A46"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88671875" bestFit="1"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1558</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4.6500000000000004"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1559</v>
      </c>
      <c r="D9" s="18"/>
      <c r="E9" s="19" t="s">
        <v>39</v>
      </c>
      <c r="F9" s="19"/>
      <c r="G9" s="19"/>
      <c r="H9" s="19"/>
      <c r="I9" s="19"/>
      <c r="J9" s="20">
        <f>SUBTOTAL(9,J10:J22)</f>
        <v>0</v>
      </c>
      <c r="K9" s="20">
        <f>SUBTOTAL(9,K10:K22)</f>
        <v>0</v>
      </c>
      <c r="L9" s="20">
        <f>SUBTOTAL(9,L10:L22)</f>
        <v>0</v>
      </c>
      <c r="M9" s="21">
        <f>SUBTOTAL(9,M10:M22)</f>
        <v>0</v>
      </c>
      <c r="N9" s="16"/>
      <c r="O9" s="16"/>
      <c r="P9" s="16"/>
      <c r="Q9" s="16"/>
    </row>
    <row r="10" spans="2:17" x14ac:dyDescent="0.3">
      <c r="B10" s="22">
        <v>1</v>
      </c>
      <c r="C10" s="23" t="s">
        <v>1361</v>
      </c>
      <c r="D10" s="24" t="s">
        <v>40</v>
      </c>
      <c r="E10" s="25" t="s">
        <v>1560</v>
      </c>
      <c r="F10" s="24" t="s">
        <v>41</v>
      </c>
      <c r="G10" s="27">
        <v>1</v>
      </c>
      <c r="H10" s="28"/>
      <c r="I10" s="28"/>
      <c r="J10" s="27">
        <f>G10*H10</f>
        <v>0</v>
      </c>
      <c r="K10" s="27">
        <f>G10*I10</f>
        <v>0</v>
      </c>
      <c r="L10" s="27">
        <f>J10+K10</f>
        <v>0</v>
      </c>
      <c r="M10" s="29">
        <f>L10*1.21</f>
        <v>0</v>
      </c>
    </row>
    <row r="11" spans="2:17" x14ac:dyDescent="0.3">
      <c r="B11" s="22">
        <v>2</v>
      </c>
      <c r="C11" s="23" t="s">
        <v>1363</v>
      </c>
      <c r="D11" s="24" t="s">
        <v>40</v>
      </c>
      <c r="E11" s="25" t="s">
        <v>1561</v>
      </c>
      <c r="F11" s="24" t="s">
        <v>41</v>
      </c>
      <c r="G11" s="27">
        <v>1</v>
      </c>
      <c r="H11" s="28"/>
      <c r="I11" s="28"/>
      <c r="J11" s="27">
        <f t="shared" ref="J11:J22" si="0">G11*H11</f>
        <v>0</v>
      </c>
      <c r="K11" s="27">
        <f t="shared" ref="K11:K22" si="1">G11*I11</f>
        <v>0</v>
      </c>
      <c r="L11" s="27">
        <f t="shared" ref="L11:L22" si="2">J11+K11</f>
        <v>0</v>
      </c>
      <c r="M11" s="29">
        <f t="shared" ref="M11:M22" si="3">L11*1.21</f>
        <v>0</v>
      </c>
    </row>
    <row r="12" spans="2:17" x14ac:dyDescent="0.3">
      <c r="B12" s="22">
        <v>3</v>
      </c>
      <c r="C12" s="23" t="s">
        <v>1365</v>
      </c>
      <c r="D12" s="24" t="s">
        <v>40</v>
      </c>
      <c r="E12" s="25" t="s">
        <v>1562</v>
      </c>
      <c r="F12" s="24" t="s">
        <v>41</v>
      </c>
      <c r="G12" s="27">
        <v>1</v>
      </c>
      <c r="H12" s="28"/>
      <c r="I12" s="28"/>
      <c r="J12" s="27">
        <f t="shared" si="0"/>
        <v>0</v>
      </c>
      <c r="K12" s="27">
        <f t="shared" si="1"/>
        <v>0</v>
      </c>
      <c r="L12" s="27">
        <f t="shared" si="2"/>
        <v>0</v>
      </c>
      <c r="M12" s="29">
        <f t="shared" si="3"/>
        <v>0</v>
      </c>
    </row>
    <row r="13" spans="2:17" x14ac:dyDescent="0.3">
      <c r="B13" s="22">
        <v>4</v>
      </c>
      <c r="C13" s="23" t="s">
        <v>1563</v>
      </c>
      <c r="D13" s="24" t="s">
        <v>40</v>
      </c>
      <c r="E13" s="25" t="s">
        <v>1564</v>
      </c>
      <c r="F13" s="24" t="s">
        <v>47</v>
      </c>
      <c r="G13" s="27">
        <v>1</v>
      </c>
      <c r="H13" s="28"/>
      <c r="I13" s="28"/>
      <c r="J13" s="27">
        <f t="shared" si="0"/>
        <v>0</v>
      </c>
      <c r="K13" s="27">
        <f t="shared" si="1"/>
        <v>0</v>
      </c>
      <c r="L13" s="27">
        <f t="shared" si="2"/>
        <v>0</v>
      </c>
      <c r="M13" s="29">
        <f t="shared" si="3"/>
        <v>0</v>
      </c>
    </row>
    <row r="14" spans="2:17" x14ac:dyDescent="0.3">
      <c r="B14" s="22">
        <v>5</v>
      </c>
      <c r="C14" s="23" t="s">
        <v>1565</v>
      </c>
      <c r="D14" s="51" t="s">
        <v>1090</v>
      </c>
      <c r="E14" s="25" t="s">
        <v>1566</v>
      </c>
      <c r="F14" s="24" t="s">
        <v>47</v>
      </c>
      <c r="G14" s="27">
        <v>1</v>
      </c>
      <c r="H14" s="28"/>
      <c r="I14" s="28"/>
      <c r="J14" s="27">
        <f t="shared" si="0"/>
        <v>0</v>
      </c>
      <c r="K14" s="27">
        <f t="shared" si="1"/>
        <v>0</v>
      </c>
      <c r="L14" s="27">
        <f t="shared" si="2"/>
        <v>0</v>
      </c>
      <c r="M14" s="29">
        <f t="shared" si="3"/>
        <v>0</v>
      </c>
    </row>
    <row r="15" spans="2:17" x14ac:dyDescent="0.3">
      <c r="B15" s="22">
        <v>6</v>
      </c>
      <c r="C15" s="23" t="s">
        <v>1367</v>
      </c>
      <c r="D15" s="91" t="s">
        <v>1368</v>
      </c>
      <c r="E15" s="25" t="s">
        <v>1567</v>
      </c>
      <c r="F15" s="24" t="s">
        <v>47</v>
      </c>
      <c r="G15" s="27">
        <v>1</v>
      </c>
      <c r="H15" s="28"/>
      <c r="I15" s="28"/>
      <c r="J15" s="27">
        <f t="shared" si="0"/>
        <v>0</v>
      </c>
      <c r="K15" s="27">
        <f t="shared" si="1"/>
        <v>0</v>
      </c>
      <c r="L15" s="27">
        <f t="shared" si="2"/>
        <v>0</v>
      </c>
      <c r="M15" s="29">
        <f t="shared" si="3"/>
        <v>0</v>
      </c>
    </row>
    <row r="16" spans="2:17" x14ac:dyDescent="0.3">
      <c r="B16" s="22">
        <v>7</v>
      </c>
      <c r="C16" s="23" t="s">
        <v>1370</v>
      </c>
      <c r="D16" s="24" t="s">
        <v>40</v>
      </c>
      <c r="E16" s="25" t="s">
        <v>1568</v>
      </c>
      <c r="F16" s="24" t="s">
        <v>41</v>
      </c>
      <c r="G16" s="27">
        <v>1</v>
      </c>
      <c r="H16" s="28"/>
      <c r="I16" s="28"/>
      <c r="J16" s="27">
        <f t="shared" si="0"/>
        <v>0</v>
      </c>
      <c r="K16" s="27">
        <f t="shared" si="1"/>
        <v>0</v>
      </c>
      <c r="L16" s="27">
        <f t="shared" si="2"/>
        <v>0</v>
      </c>
      <c r="M16" s="29">
        <f t="shared" si="3"/>
        <v>0</v>
      </c>
    </row>
    <row r="17" spans="2:13" x14ac:dyDescent="0.3">
      <c r="B17" s="22">
        <v>8</v>
      </c>
      <c r="C17" s="23" t="s">
        <v>1372</v>
      </c>
      <c r="D17" s="91" t="s">
        <v>1368</v>
      </c>
      <c r="E17" s="25" t="s">
        <v>1369</v>
      </c>
      <c r="F17" s="24" t="s">
        <v>41</v>
      </c>
      <c r="G17" s="27">
        <v>1</v>
      </c>
      <c r="H17" s="28"/>
      <c r="I17" s="28"/>
      <c r="J17" s="27">
        <f t="shared" si="0"/>
        <v>0</v>
      </c>
      <c r="K17" s="27">
        <f t="shared" si="1"/>
        <v>0</v>
      </c>
      <c r="L17" s="27">
        <f t="shared" si="2"/>
        <v>0</v>
      </c>
      <c r="M17" s="29">
        <f t="shared" si="3"/>
        <v>0</v>
      </c>
    </row>
    <row r="18" spans="2:13" x14ac:dyDescent="0.3">
      <c r="B18" s="22">
        <v>9</v>
      </c>
      <c r="C18" s="23" t="s">
        <v>1374</v>
      </c>
      <c r="D18" s="24" t="s">
        <v>40</v>
      </c>
      <c r="E18" s="25" t="s">
        <v>1371</v>
      </c>
      <c r="F18" s="24" t="s">
        <v>41</v>
      </c>
      <c r="G18" s="27">
        <v>1</v>
      </c>
      <c r="H18" s="28"/>
      <c r="I18" s="28"/>
      <c r="J18" s="27">
        <f t="shared" si="0"/>
        <v>0</v>
      </c>
      <c r="K18" s="27">
        <f t="shared" si="1"/>
        <v>0</v>
      </c>
      <c r="L18" s="27">
        <f t="shared" si="2"/>
        <v>0</v>
      </c>
      <c r="M18" s="29">
        <f t="shared" si="3"/>
        <v>0</v>
      </c>
    </row>
    <row r="19" spans="2:13" x14ac:dyDescent="0.3">
      <c r="B19" s="22">
        <v>10</v>
      </c>
      <c r="C19" s="23" t="s">
        <v>1376</v>
      </c>
      <c r="D19" s="91" t="s">
        <v>1368</v>
      </c>
      <c r="E19" s="25" t="s">
        <v>1569</v>
      </c>
      <c r="F19" s="24" t="s">
        <v>41</v>
      </c>
      <c r="G19" s="27">
        <v>1</v>
      </c>
      <c r="H19" s="28"/>
      <c r="I19" s="28"/>
      <c r="J19" s="27">
        <f t="shared" si="0"/>
        <v>0</v>
      </c>
      <c r="K19" s="27">
        <f t="shared" si="1"/>
        <v>0</v>
      </c>
      <c r="L19" s="27">
        <f t="shared" si="2"/>
        <v>0</v>
      </c>
      <c r="M19" s="29">
        <f t="shared" si="3"/>
        <v>0</v>
      </c>
    </row>
    <row r="20" spans="2:13" x14ac:dyDescent="0.3">
      <c r="B20" s="22">
        <v>11</v>
      </c>
      <c r="C20" s="23" t="s">
        <v>1378</v>
      </c>
      <c r="D20" s="91" t="s">
        <v>1368</v>
      </c>
      <c r="E20" s="25" t="s">
        <v>1375</v>
      </c>
      <c r="F20" s="24" t="s">
        <v>41</v>
      </c>
      <c r="G20" s="27">
        <v>1</v>
      </c>
      <c r="H20" s="28"/>
      <c r="I20" s="28"/>
      <c r="J20" s="27">
        <f t="shared" si="0"/>
        <v>0</v>
      </c>
      <c r="K20" s="27">
        <f t="shared" si="1"/>
        <v>0</v>
      </c>
      <c r="L20" s="27">
        <f t="shared" si="2"/>
        <v>0</v>
      </c>
      <c r="M20" s="29">
        <f t="shared" si="3"/>
        <v>0</v>
      </c>
    </row>
    <row r="21" spans="2:13" ht="27.6" x14ac:dyDescent="0.3">
      <c r="B21" s="22">
        <v>12</v>
      </c>
      <c r="C21" s="23" t="s">
        <v>1570</v>
      </c>
      <c r="D21" s="91" t="s">
        <v>1368</v>
      </c>
      <c r="E21" s="25" t="s">
        <v>1377</v>
      </c>
      <c r="F21" s="24" t="s">
        <v>41</v>
      </c>
      <c r="G21" s="27">
        <v>1</v>
      </c>
      <c r="H21" s="28"/>
      <c r="I21" s="28"/>
      <c r="J21" s="27">
        <f t="shared" si="0"/>
        <v>0</v>
      </c>
      <c r="K21" s="27">
        <f t="shared" si="1"/>
        <v>0</v>
      </c>
      <c r="L21" s="27">
        <f t="shared" si="2"/>
        <v>0</v>
      </c>
      <c r="M21" s="29">
        <f t="shared" si="3"/>
        <v>0</v>
      </c>
    </row>
    <row r="22" spans="2:13" ht="27.6" x14ac:dyDescent="0.3">
      <c r="B22" s="22">
        <v>13</v>
      </c>
      <c r="C22" s="23" t="s">
        <v>1571</v>
      </c>
      <c r="D22" s="24" t="s">
        <v>40</v>
      </c>
      <c r="E22" s="25" t="s">
        <v>1379</v>
      </c>
      <c r="F22" s="24" t="s">
        <v>41</v>
      </c>
      <c r="G22" s="27">
        <v>1</v>
      </c>
      <c r="H22" s="28"/>
      <c r="I22" s="28"/>
      <c r="J22" s="27">
        <f t="shared" si="0"/>
        <v>0</v>
      </c>
      <c r="K22" s="27">
        <f t="shared" si="1"/>
        <v>0</v>
      </c>
      <c r="L22" s="27">
        <f t="shared" si="2"/>
        <v>0</v>
      </c>
      <c r="M22" s="29">
        <f t="shared" si="3"/>
        <v>0</v>
      </c>
    </row>
    <row r="23" spans="2:13" ht="18" customHeight="1" x14ac:dyDescent="0.3">
      <c r="B23" s="17"/>
      <c r="C23" s="18" t="s">
        <v>1572</v>
      </c>
      <c r="D23" s="18"/>
      <c r="E23" s="19" t="s">
        <v>1573</v>
      </c>
      <c r="F23" s="19"/>
      <c r="G23" s="19"/>
      <c r="H23" s="19"/>
      <c r="I23" s="19"/>
      <c r="J23" s="20">
        <f>SUBTOTAL(9,J24:J33)</f>
        <v>0</v>
      </c>
      <c r="K23" s="20">
        <f>SUBTOTAL(9,K24:K33)</f>
        <v>0</v>
      </c>
      <c r="L23" s="20">
        <f>SUBTOTAL(9,L24:L33)</f>
        <v>0</v>
      </c>
      <c r="M23" s="21">
        <f>SUBTOTAL(9,M24:M33)</f>
        <v>0</v>
      </c>
    </row>
    <row r="24" spans="2:13" ht="54" customHeight="1" x14ac:dyDescent="0.3">
      <c r="B24" s="22">
        <v>16</v>
      </c>
      <c r="C24" s="23" t="s">
        <v>1382</v>
      </c>
      <c r="D24" s="51" t="s">
        <v>1090</v>
      </c>
      <c r="E24" s="25" t="s">
        <v>1574</v>
      </c>
      <c r="F24" s="24" t="s">
        <v>41</v>
      </c>
      <c r="G24" s="27">
        <v>1</v>
      </c>
      <c r="H24" s="28"/>
      <c r="I24" s="28"/>
      <c r="J24" s="27">
        <f>G24*H24</f>
        <v>0</v>
      </c>
      <c r="K24" s="27">
        <f>G24*I24</f>
        <v>0</v>
      </c>
      <c r="L24" s="27">
        <f>J24+K24</f>
        <v>0</v>
      </c>
      <c r="M24" s="29">
        <f>L24*1.21</f>
        <v>0</v>
      </c>
    </row>
    <row r="25" spans="2:13" ht="28.65" customHeight="1" x14ac:dyDescent="0.3">
      <c r="B25" s="22">
        <v>17</v>
      </c>
      <c r="C25" s="23" t="s">
        <v>1384</v>
      </c>
      <c r="D25" s="91" t="s">
        <v>1368</v>
      </c>
      <c r="E25" s="25" t="s">
        <v>1575</v>
      </c>
      <c r="F25" s="24" t="s">
        <v>41</v>
      </c>
      <c r="G25" s="27">
        <v>1</v>
      </c>
      <c r="H25" s="28"/>
      <c r="I25" s="28"/>
      <c r="J25" s="27">
        <f t="shared" ref="J25:J33" si="4">G25*H25</f>
        <v>0</v>
      </c>
      <c r="K25" s="27">
        <f t="shared" ref="K25:K33" si="5">G25*I25</f>
        <v>0</v>
      </c>
      <c r="L25" s="27">
        <f t="shared" ref="L25:L33" si="6">J25+K25</f>
        <v>0</v>
      </c>
      <c r="M25" s="29">
        <f t="shared" ref="M25:M33" si="7">L25*1.21</f>
        <v>0</v>
      </c>
    </row>
    <row r="26" spans="2:13" x14ac:dyDescent="0.3">
      <c r="B26" s="22">
        <v>18</v>
      </c>
      <c r="C26" s="23" t="s">
        <v>1386</v>
      </c>
      <c r="D26" s="91" t="s">
        <v>1368</v>
      </c>
      <c r="E26" s="25" t="s">
        <v>1576</v>
      </c>
      <c r="F26" s="24" t="s">
        <v>47</v>
      </c>
      <c r="G26" s="27">
        <v>1</v>
      </c>
      <c r="H26" s="28"/>
      <c r="I26" s="28"/>
      <c r="J26" s="27">
        <f t="shared" si="4"/>
        <v>0</v>
      </c>
      <c r="K26" s="27">
        <f t="shared" si="5"/>
        <v>0</v>
      </c>
      <c r="L26" s="27">
        <f t="shared" si="6"/>
        <v>0</v>
      </c>
      <c r="M26" s="29">
        <f t="shared" si="7"/>
        <v>0</v>
      </c>
    </row>
    <row r="27" spans="2:13" x14ac:dyDescent="0.3">
      <c r="B27" s="22">
        <v>19</v>
      </c>
      <c r="C27" s="23" t="s">
        <v>1388</v>
      </c>
      <c r="D27" s="91" t="s">
        <v>1368</v>
      </c>
      <c r="E27" s="25" t="s">
        <v>1577</v>
      </c>
      <c r="F27" s="24" t="s">
        <v>47</v>
      </c>
      <c r="G27" s="27">
        <v>1</v>
      </c>
      <c r="H27" s="28"/>
      <c r="I27" s="28"/>
      <c r="J27" s="27">
        <f t="shared" si="4"/>
        <v>0</v>
      </c>
      <c r="K27" s="27">
        <f t="shared" si="5"/>
        <v>0</v>
      </c>
      <c r="L27" s="27">
        <f t="shared" si="6"/>
        <v>0</v>
      </c>
      <c r="M27" s="29">
        <f t="shared" si="7"/>
        <v>0</v>
      </c>
    </row>
    <row r="28" spans="2:13" x14ac:dyDescent="0.3">
      <c r="B28" s="22">
        <v>20</v>
      </c>
      <c r="C28" s="23" t="s">
        <v>1392</v>
      </c>
      <c r="D28" s="24" t="s">
        <v>40</v>
      </c>
      <c r="E28" s="25" t="s">
        <v>1578</v>
      </c>
      <c r="F28" s="24" t="s">
        <v>47</v>
      </c>
      <c r="G28" s="27">
        <v>1</v>
      </c>
      <c r="H28" s="28"/>
      <c r="I28" s="28"/>
      <c r="J28" s="27">
        <f t="shared" si="4"/>
        <v>0</v>
      </c>
      <c r="K28" s="27">
        <f t="shared" si="5"/>
        <v>0</v>
      </c>
      <c r="L28" s="27">
        <f t="shared" si="6"/>
        <v>0</v>
      </c>
      <c r="M28" s="29">
        <f t="shared" si="7"/>
        <v>0</v>
      </c>
    </row>
    <row r="29" spans="2:13" ht="27.6" x14ac:dyDescent="0.3">
      <c r="B29" s="22">
        <v>21</v>
      </c>
      <c r="C29" s="23" t="s">
        <v>1394</v>
      </c>
      <c r="D29" s="91" t="s">
        <v>1368</v>
      </c>
      <c r="E29" s="25" t="s">
        <v>1579</v>
      </c>
      <c r="F29" s="24" t="s">
        <v>47</v>
      </c>
      <c r="G29" s="27">
        <v>1</v>
      </c>
      <c r="H29" s="28"/>
      <c r="I29" s="28"/>
      <c r="J29" s="27">
        <f t="shared" si="4"/>
        <v>0</v>
      </c>
      <c r="K29" s="27">
        <f t="shared" si="5"/>
        <v>0</v>
      </c>
      <c r="L29" s="27">
        <f t="shared" si="6"/>
        <v>0</v>
      </c>
      <c r="M29" s="29">
        <f t="shared" si="7"/>
        <v>0</v>
      </c>
    </row>
    <row r="30" spans="2:13" x14ac:dyDescent="0.3">
      <c r="B30" s="22">
        <v>22</v>
      </c>
      <c r="C30" s="23" t="s">
        <v>1396</v>
      </c>
      <c r="D30" s="24" t="s">
        <v>40</v>
      </c>
      <c r="E30" s="25" t="s">
        <v>1580</v>
      </c>
      <c r="F30" s="24" t="s">
        <v>47</v>
      </c>
      <c r="G30" s="27">
        <v>1</v>
      </c>
      <c r="H30" s="28"/>
      <c r="I30" s="28"/>
      <c r="J30" s="27">
        <f t="shared" si="4"/>
        <v>0</v>
      </c>
      <c r="K30" s="27">
        <f t="shared" si="5"/>
        <v>0</v>
      </c>
      <c r="L30" s="27">
        <f t="shared" si="6"/>
        <v>0</v>
      </c>
      <c r="M30" s="29">
        <f t="shared" si="7"/>
        <v>0</v>
      </c>
    </row>
    <row r="31" spans="2:13" x14ac:dyDescent="0.3">
      <c r="B31" s="22">
        <v>23</v>
      </c>
      <c r="C31" s="23" t="s">
        <v>1398</v>
      </c>
      <c r="D31" s="24" t="s">
        <v>40</v>
      </c>
      <c r="E31" s="25" t="s">
        <v>1581</v>
      </c>
      <c r="F31" s="24" t="s">
        <v>47</v>
      </c>
      <c r="G31" s="27">
        <v>1</v>
      </c>
      <c r="H31" s="28"/>
      <c r="I31" s="28"/>
      <c r="J31" s="27">
        <f t="shared" si="4"/>
        <v>0</v>
      </c>
      <c r="K31" s="27">
        <f t="shared" si="5"/>
        <v>0</v>
      </c>
      <c r="L31" s="27">
        <f t="shared" si="6"/>
        <v>0</v>
      </c>
      <c r="M31" s="29">
        <f t="shared" si="7"/>
        <v>0</v>
      </c>
    </row>
    <row r="32" spans="2:13" x14ac:dyDescent="0.3">
      <c r="B32" s="22">
        <v>24</v>
      </c>
      <c r="C32" s="23" t="s">
        <v>1582</v>
      </c>
      <c r="D32" s="24" t="s">
        <v>40</v>
      </c>
      <c r="E32" s="25" t="s">
        <v>1583</v>
      </c>
      <c r="F32" s="24" t="s">
        <v>47</v>
      </c>
      <c r="G32" s="27">
        <v>1</v>
      </c>
      <c r="H32" s="28"/>
      <c r="I32" s="28"/>
      <c r="J32" s="27">
        <f t="shared" si="4"/>
        <v>0</v>
      </c>
      <c r="K32" s="27">
        <f t="shared" si="5"/>
        <v>0</v>
      </c>
      <c r="L32" s="27">
        <f t="shared" si="6"/>
        <v>0</v>
      </c>
      <c r="M32" s="29">
        <f t="shared" si="7"/>
        <v>0</v>
      </c>
    </row>
    <row r="33" spans="2:13" x14ac:dyDescent="0.3">
      <c r="B33" s="22">
        <v>25</v>
      </c>
      <c r="C33" s="23" t="s">
        <v>1584</v>
      </c>
      <c r="D33" s="24" t="s">
        <v>40</v>
      </c>
      <c r="E33" s="25" t="s">
        <v>1585</v>
      </c>
      <c r="F33" s="24" t="s">
        <v>47</v>
      </c>
      <c r="G33" s="27">
        <v>1</v>
      </c>
      <c r="H33" s="28"/>
      <c r="I33" s="28"/>
      <c r="J33" s="27">
        <f t="shared" si="4"/>
        <v>0</v>
      </c>
      <c r="K33" s="27">
        <f t="shared" si="5"/>
        <v>0</v>
      </c>
      <c r="L33" s="27">
        <f t="shared" si="6"/>
        <v>0</v>
      </c>
      <c r="M33" s="29">
        <f t="shared" si="7"/>
        <v>0</v>
      </c>
    </row>
    <row r="34" spans="2:13" ht="18" customHeight="1" x14ac:dyDescent="0.3">
      <c r="B34" s="17"/>
      <c r="C34" s="18" t="s">
        <v>1586</v>
      </c>
      <c r="D34" s="18"/>
      <c r="E34" s="19" t="s">
        <v>1401</v>
      </c>
      <c r="F34" s="19"/>
      <c r="G34" s="19"/>
      <c r="H34" s="19"/>
      <c r="I34" s="19"/>
      <c r="J34" s="20">
        <f>SUBTOTAL(9,J35:J69)</f>
        <v>0</v>
      </c>
      <c r="K34" s="20">
        <f>SUBTOTAL(9,K35:K69)</f>
        <v>0</v>
      </c>
      <c r="L34" s="20">
        <f>SUBTOTAL(9,L35:L69)</f>
        <v>0</v>
      </c>
      <c r="M34" s="21">
        <f>SUBTOTAL(9,M35:M69)</f>
        <v>0</v>
      </c>
    </row>
    <row r="35" spans="2:13" ht="41.4" x14ac:dyDescent="0.3">
      <c r="B35" s="22">
        <v>26</v>
      </c>
      <c r="C35" s="23" t="s">
        <v>1402</v>
      </c>
      <c r="D35" s="24" t="s">
        <v>40</v>
      </c>
      <c r="E35" s="25" t="s">
        <v>1587</v>
      </c>
      <c r="F35" s="24" t="s">
        <v>108</v>
      </c>
      <c r="G35" s="27">
        <v>160</v>
      </c>
      <c r="H35" s="28"/>
      <c r="I35" s="28"/>
      <c r="J35" s="27">
        <f>G35*H35</f>
        <v>0</v>
      </c>
      <c r="K35" s="27">
        <f>G35*I35</f>
        <v>0</v>
      </c>
      <c r="L35" s="27">
        <f>J35+K35</f>
        <v>0</v>
      </c>
      <c r="M35" s="29">
        <f>L35*1.21</f>
        <v>0</v>
      </c>
    </row>
    <row r="36" spans="2:13" x14ac:dyDescent="0.3">
      <c r="B36" s="22">
        <v>27</v>
      </c>
      <c r="C36" s="23" t="s">
        <v>1404</v>
      </c>
      <c r="D36" s="24" t="s">
        <v>40</v>
      </c>
      <c r="E36" s="25" t="s">
        <v>1588</v>
      </c>
      <c r="F36" s="24" t="s">
        <v>108</v>
      </c>
      <c r="G36" s="27">
        <v>2433</v>
      </c>
      <c r="H36" s="28"/>
      <c r="I36" s="28"/>
      <c r="J36" s="27">
        <f>G36*H36</f>
        <v>0</v>
      </c>
      <c r="K36" s="27">
        <f>G36*I36</f>
        <v>0</v>
      </c>
      <c r="L36" s="27">
        <f>J36+K36</f>
        <v>0</v>
      </c>
      <c r="M36" s="29">
        <f>L36*1.21</f>
        <v>0</v>
      </c>
    </row>
    <row r="37" spans="2:13" ht="27.6" x14ac:dyDescent="0.3">
      <c r="B37" s="22">
        <v>28</v>
      </c>
      <c r="C37" s="23" t="s">
        <v>1406</v>
      </c>
      <c r="D37" s="91" t="s">
        <v>1368</v>
      </c>
      <c r="E37" s="25" t="s">
        <v>1589</v>
      </c>
      <c r="F37" s="24" t="s">
        <v>108</v>
      </c>
      <c r="G37" s="27">
        <v>168</v>
      </c>
      <c r="H37" s="28"/>
      <c r="I37" s="28"/>
      <c r="J37" s="27">
        <f t="shared" ref="J37:J69" si="8">G37*H37</f>
        <v>0</v>
      </c>
      <c r="K37" s="27">
        <f t="shared" ref="K37:K69" si="9">G37*I37</f>
        <v>0</v>
      </c>
      <c r="L37" s="27">
        <f t="shared" ref="L37:L69" si="10">J37+K37</f>
        <v>0</v>
      </c>
      <c r="M37" s="29">
        <f t="shared" ref="M37:M69" si="11">L37*1.21</f>
        <v>0</v>
      </c>
    </row>
    <row r="38" spans="2:13" x14ac:dyDescent="0.3">
      <c r="B38" s="22">
        <v>29</v>
      </c>
      <c r="C38" s="23" t="s">
        <v>1408</v>
      </c>
      <c r="D38" s="91" t="s">
        <v>1368</v>
      </c>
      <c r="E38" s="25" t="s">
        <v>1590</v>
      </c>
      <c r="F38" s="24" t="s">
        <v>108</v>
      </c>
      <c r="G38" s="27">
        <v>42</v>
      </c>
      <c r="H38" s="28"/>
      <c r="I38" s="28"/>
      <c r="J38" s="27">
        <f t="shared" si="8"/>
        <v>0</v>
      </c>
      <c r="K38" s="27">
        <f t="shared" si="9"/>
        <v>0</v>
      </c>
      <c r="L38" s="27">
        <f t="shared" si="10"/>
        <v>0</v>
      </c>
      <c r="M38" s="29">
        <f t="shared" si="11"/>
        <v>0</v>
      </c>
    </row>
    <row r="39" spans="2:13" x14ac:dyDescent="0.3">
      <c r="B39" s="22">
        <v>30</v>
      </c>
      <c r="C39" s="23" t="s">
        <v>1410</v>
      </c>
      <c r="D39" s="91" t="s">
        <v>1368</v>
      </c>
      <c r="E39" s="25" t="s">
        <v>1591</v>
      </c>
      <c r="F39" s="24" t="s">
        <v>108</v>
      </c>
      <c r="G39" s="27">
        <v>34</v>
      </c>
      <c r="H39" s="28"/>
      <c r="I39" s="28"/>
      <c r="J39" s="27">
        <f t="shared" si="8"/>
        <v>0</v>
      </c>
      <c r="K39" s="27">
        <f t="shared" si="9"/>
        <v>0</v>
      </c>
      <c r="L39" s="27">
        <f t="shared" si="10"/>
        <v>0</v>
      </c>
      <c r="M39" s="29">
        <f t="shared" si="11"/>
        <v>0</v>
      </c>
    </row>
    <row r="40" spans="2:13" x14ac:dyDescent="0.3">
      <c r="B40" s="22">
        <v>31</v>
      </c>
      <c r="C40" s="23" t="s">
        <v>1412</v>
      </c>
      <c r="D40" s="91" t="s">
        <v>1368</v>
      </c>
      <c r="E40" s="25" t="s">
        <v>1592</v>
      </c>
      <c r="F40" s="24" t="s">
        <v>108</v>
      </c>
      <c r="G40" s="27">
        <v>42</v>
      </c>
      <c r="H40" s="28"/>
      <c r="I40" s="28"/>
      <c r="J40" s="27">
        <f t="shared" si="8"/>
        <v>0</v>
      </c>
      <c r="K40" s="27">
        <f t="shared" si="9"/>
        <v>0</v>
      </c>
      <c r="L40" s="27">
        <f t="shared" si="10"/>
        <v>0</v>
      </c>
      <c r="M40" s="29">
        <f t="shared" si="11"/>
        <v>0</v>
      </c>
    </row>
    <row r="41" spans="2:13" ht="27.6" x14ac:dyDescent="0.3">
      <c r="B41" s="22">
        <v>32</v>
      </c>
      <c r="C41" s="23" t="s">
        <v>1414</v>
      </c>
      <c r="D41" s="91" t="s">
        <v>1368</v>
      </c>
      <c r="E41" s="25" t="s">
        <v>1593</v>
      </c>
      <c r="F41" s="24" t="s">
        <v>108</v>
      </c>
      <c r="G41" s="27">
        <v>42</v>
      </c>
      <c r="H41" s="28"/>
      <c r="I41" s="28"/>
      <c r="J41" s="27">
        <f t="shared" si="8"/>
        <v>0</v>
      </c>
      <c r="K41" s="27">
        <f t="shared" si="9"/>
        <v>0</v>
      </c>
      <c r="L41" s="27">
        <f t="shared" si="10"/>
        <v>0</v>
      </c>
      <c r="M41" s="29">
        <f t="shared" si="11"/>
        <v>0</v>
      </c>
    </row>
    <row r="42" spans="2:13" ht="27.6" x14ac:dyDescent="0.3">
      <c r="B42" s="22">
        <v>33</v>
      </c>
      <c r="C42" s="23" t="s">
        <v>1416</v>
      </c>
      <c r="D42" s="91" t="s">
        <v>1368</v>
      </c>
      <c r="E42" s="25" t="s">
        <v>1594</v>
      </c>
      <c r="F42" s="24" t="s">
        <v>108</v>
      </c>
      <c r="G42" s="27">
        <v>46</v>
      </c>
      <c r="H42" s="28"/>
      <c r="I42" s="28"/>
      <c r="J42" s="27">
        <f t="shared" si="8"/>
        <v>0</v>
      </c>
      <c r="K42" s="27">
        <f t="shared" si="9"/>
        <v>0</v>
      </c>
      <c r="L42" s="27">
        <f t="shared" si="10"/>
        <v>0</v>
      </c>
      <c r="M42" s="29">
        <f t="shared" si="11"/>
        <v>0</v>
      </c>
    </row>
    <row r="43" spans="2:13" ht="27.6" x14ac:dyDescent="0.3">
      <c r="B43" s="22">
        <v>34</v>
      </c>
      <c r="C43" s="23" t="s">
        <v>1418</v>
      </c>
      <c r="D43" s="91" t="s">
        <v>1368</v>
      </c>
      <c r="E43" s="25" t="s">
        <v>1595</v>
      </c>
      <c r="F43" s="24" t="s">
        <v>108</v>
      </c>
      <c r="G43" s="27">
        <v>217</v>
      </c>
      <c r="H43" s="28"/>
      <c r="I43" s="28"/>
      <c r="J43" s="27">
        <f t="shared" si="8"/>
        <v>0</v>
      </c>
      <c r="K43" s="27">
        <f t="shared" si="9"/>
        <v>0</v>
      </c>
      <c r="L43" s="27">
        <f t="shared" si="10"/>
        <v>0</v>
      </c>
      <c r="M43" s="29">
        <f t="shared" si="11"/>
        <v>0</v>
      </c>
    </row>
    <row r="44" spans="2:13" x14ac:dyDescent="0.3">
      <c r="B44" s="22">
        <v>35</v>
      </c>
      <c r="C44" s="23" t="s">
        <v>1420</v>
      </c>
      <c r="D44" s="91" t="s">
        <v>1368</v>
      </c>
      <c r="E44" s="25" t="s">
        <v>1405</v>
      </c>
      <c r="F44" s="24" t="s">
        <v>108</v>
      </c>
      <c r="G44" s="27">
        <v>296</v>
      </c>
      <c r="H44" s="28"/>
      <c r="I44" s="28"/>
      <c r="J44" s="27">
        <f t="shared" si="8"/>
        <v>0</v>
      </c>
      <c r="K44" s="27">
        <f t="shared" si="9"/>
        <v>0</v>
      </c>
      <c r="L44" s="27">
        <f t="shared" si="10"/>
        <v>0</v>
      </c>
      <c r="M44" s="29">
        <f t="shared" si="11"/>
        <v>0</v>
      </c>
    </row>
    <row r="45" spans="2:13" x14ac:dyDescent="0.3">
      <c r="B45" s="22">
        <v>36</v>
      </c>
      <c r="C45" s="23" t="s">
        <v>1422</v>
      </c>
      <c r="D45" s="91" t="s">
        <v>1368</v>
      </c>
      <c r="E45" s="25" t="s">
        <v>1596</v>
      </c>
      <c r="F45" s="24" t="s">
        <v>108</v>
      </c>
      <c r="G45" s="27">
        <v>8</v>
      </c>
      <c r="H45" s="28"/>
      <c r="I45" s="28"/>
      <c r="J45" s="27">
        <f t="shared" si="8"/>
        <v>0</v>
      </c>
      <c r="K45" s="27">
        <f t="shared" si="9"/>
        <v>0</v>
      </c>
      <c r="L45" s="27">
        <f t="shared" si="10"/>
        <v>0</v>
      </c>
      <c r="M45" s="29">
        <f t="shared" si="11"/>
        <v>0</v>
      </c>
    </row>
    <row r="46" spans="2:13" x14ac:dyDescent="0.3">
      <c r="B46" s="22">
        <v>37</v>
      </c>
      <c r="C46" s="23" t="s">
        <v>1424</v>
      </c>
      <c r="D46" s="91" t="s">
        <v>1368</v>
      </c>
      <c r="E46" s="25" t="s">
        <v>1409</v>
      </c>
      <c r="F46" s="24" t="s">
        <v>108</v>
      </c>
      <c r="G46" s="27">
        <v>62</v>
      </c>
      <c r="H46" s="28"/>
      <c r="I46" s="28"/>
      <c r="J46" s="27">
        <f t="shared" si="8"/>
        <v>0</v>
      </c>
      <c r="K46" s="27">
        <f t="shared" si="9"/>
        <v>0</v>
      </c>
      <c r="L46" s="27">
        <f t="shared" si="10"/>
        <v>0</v>
      </c>
      <c r="M46" s="29">
        <f t="shared" si="11"/>
        <v>0</v>
      </c>
    </row>
    <row r="47" spans="2:13" x14ac:dyDescent="0.3">
      <c r="B47" s="22">
        <v>38</v>
      </c>
      <c r="C47" s="23" t="s">
        <v>1426</v>
      </c>
      <c r="D47" s="91" t="s">
        <v>1368</v>
      </c>
      <c r="E47" s="25" t="s">
        <v>1597</v>
      </c>
      <c r="F47" s="24" t="s">
        <v>108</v>
      </c>
      <c r="G47" s="27">
        <v>173</v>
      </c>
      <c r="H47" s="28"/>
      <c r="I47" s="28"/>
      <c r="J47" s="27">
        <f t="shared" si="8"/>
        <v>0</v>
      </c>
      <c r="K47" s="27">
        <f t="shared" si="9"/>
        <v>0</v>
      </c>
      <c r="L47" s="27">
        <f t="shared" si="10"/>
        <v>0</v>
      </c>
      <c r="M47" s="29">
        <f t="shared" si="11"/>
        <v>0</v>
      </c>
    </row>
    <row r="48" spans="2:13" x14ac:dyDescent="0.3">
      <c r="B48" s="22">
        <v>39</v>
      </c>
      <c r="C48" s="23" t="s">
        <v>1428</v>
      </c>
      <c r="D48" s="91" t="s">
        <v>1368</v>
      </c>
      <c r="E48" s="25" t="s">
        <v>1598</v>
      </c>
      <c r="F48" s="24" t="s">
        <v>108</v>
      </c>
      <c r="G48" s="27">
        <v>48</v>
      </c>
      <c r="H48" s="28"/>
      <c r="I48" s="28"/>
      <c r="J48" s="27">
        <f t="shared" si="8"/>
        <v>0</v>
      </c>
      <c r="K48" s="27">
        <f t="shared" si="9"/>
        <v>0</v>
      </c>
      <c r="L48" s="27">
        <f t="shared" si="10"/>
        <v>0</v>
      </c>
      <c r="M48" s="29">
        <f t="shared" si="11"/>
        <v>0</v>
      </c>
    </row>
    <row r="49" spans="2:13" x14ac:dyDescent="0.3">
      <c r="B49" s="22">
        <v>40</v>
      </c>
      <c r="C49" s="23" t="s">
        <v>1430</v>
      </c>
      <c r="D49" s="91" t="s">
        <v>1368</v>
      </c>
      <c r="E49" s="25" t="s">
        <v>1599</v>
      </c>
      <c r="F49" s="24" t="s">
        <v>108</v>
      </c>
      <c r="G49" s="27">
        <v>64</v>
      </c>
      <c r="H49" s="28"/>
      <c r="I49" s="28"/>
      <c r="J49" s="27">
        <f t="shared" si="8"/>
        <v>0</v>
      </c>
      <c r="K49" s="27">
        <f t="shared" si="9"/>
        <v>0</v>
      </c>
      <c r="L49" s="27">
        <f t="shared" si="10"/>
        <v>0</v>
      </c>
      <c r="M49" s="29">
        <f t="shared" si="11"/>
        <v>0</v>
      </c>
    </row>
    <row r="50" spans="2:13" x14ac:dyDescent="0.3">
      <c r="B50" s="22">
        <v>41</v>
      </c>
      <c r="C50" s="23" t="s">
        <v>1432</v>
      </c>
      <c r="D50" s="91" t="s">
        <v>1368</v>
      </c>
      <c r="E50" s="25" t="s">
        <v>1600</v>
      </c>
      <c r="F50" s="24" t="s">
        <v>108</v>
      </c>
      <c r="G50" s="27">
        <v>18</v>
      </c>
      <c r="H50" s="28"/>
      <c r="I50" s="28"/>
      <c r="J50" s="27">
        <f t="shared" si="8"/>
        <v>0</v>
      </c>
      <c r="K50" s="27">
        <f t="shared" si="9"/>
        <v>0</v>
      </c>
      <c r="L50" s="27">
        <f t="shared" si="10"/>
        <v>0</v>
      </c>
      <c r="M50" s="29">
        <f t="shared" si="11"/>
        <v>0</v>
      </c>
    </row>
    <row r="51" spans="2:13" x14ac:dyDescent="0.3">
      <c r="B51" s="22">
        <v>42</v>
      </c>
      <c r="C51" s="23" t="s">
        <v>1434</v>
      </c>
      <c r="D51" s="91" t="s">
        <v>1368</v>
      </c>
      <c r="E51" s="25" t="s">
        <v>1601</v>
      </c>
      <c r="F51" s="24" t="s">
        <v>108</v>
      </c>
      <c r="G51" s="27">
        <v>43</v>
      </c>
      <c r="H51" s="28"/>
      <c r="I51" s="28"/>
      <c r="J51" s="27">
        <f t="shared" si="8"/>
        <v>0</v>
      </c>
      <c r="K51" s="27">
        <f t="shared" si="9"/>
        <v>0</v>
      </c>
      <c r="L51" s="27">
        <f t="shared" si="10"/>
        <v>0</v>
      </c>
      <c r="M51" s="29">
        <f t="shared" si="11"/>
        <v>0</v>
      </c>
    </row>
    <row r="52" spans="2:13" x14ac:dyDescent="0.3">
      <c r="B52" s="22">
        <v>43</v>
      </c>
      <c r="C52" s="23" t="s">
        <v>1436</v>
      </c>
      <c r="D52" s="91" t="s">
        <v>1368</v>
      </c>
      <c r="E52" s="25" t="s">
        <v>1602</v>
      </c>
      <c r="F52" s="24" t="s">
        <v>108</v>
      </c>
      <c r="G52" s="27">
        <v>21</v>
      </c>
      <c r="H52" s="28"/>
      <c r="I52" s="28"/>
      <c r="J52" s="27">
        <f t="shared" si="8"/>
        <v>0</v>
      </c>
      <c r="K52" s="27">
        <f t="shared" si="9"/>
        <v>0</v>
      </c>
      <c r="L52" s="27">
        <f t="shared" si="10"/>
        <v>0</v>
      </c>
      <c r="M52" s="29">
        <f t="shared" si="11"/>
        <v>0</v>
      </c>
    </row>
    <row r="53" spans="2:13" x14ac:dyDescent="0.3">
      <c r="B53" s="22">
        <v>44</v>
      </c>
      <c r="C53" s="23" t="s">
        <v>1438</v>
      </c>
      <c r="D53" s="91" t="s">
        <v>1368</v>
      </c>
      <c r="E53" s="25" t="s">
        <v>1603</v>
      </c>
      <c r="F53" s="24" t="s">
        <v>108</v>
      </c>
      <c r="G53" s="27">
        <v>40</v>
      </c>
      <c r="H53" s="28"/>
      <c r="I53" s="28"/>
      <c r="J53" s="27">
        <f t="shared" si="8"/>
        <v>0</v>
      </c>
      <c r="K53" s="27">
        <f t="shared" si="9"/>
        <v>0</v>
      </c>
      <c r="L53" s="27">
        <f t="shared" si="10"/>
        <v>0</v>
      </c>
      <c r="M53" s="29">
        <f t="shared" si="11"/>
        <v>0</v>
      </c>
    </row>
    <row r="54" spans="2:13" x14ac:dyDescent="0.3">
      <c r="B54" s="22">
        <v>45</v>
      </c>
      <c r="C54" s="23" t="s">
        <v>1440</v>
      </c>
      <c r="D54" s="91" t="s">
        <v>1368</v>
      </c>
      <c r="E54" s="25" t="s">
        <v>1604</v>
      </c>
      <c r="F54" s="24" t="s">
        <v>108</v>
      </c>
      <c r="G54" s="27">
        <v>12</v>
      </c>
      <c r="H54" s="28"/>
      <c r="I54" s="28"/>
      <c r="J54" s="27">
        <f t="shared" si="8"/>
        <v>0</v>
      </c>
      <c r="K54" s="27">
        <f t="shared" si="9"/>
        <v>0</v>
      </c>
      <c r="L54" s="27">
        <f t="shared" si="10"/>
        <v>0</v>
      </c>
      <c r="M54" s="29">
        <f t="shared" si="11"/>
        <v>0</v>
      </c>
    </row>
    <row r="55" spans="2:13" x14ac:dyDescent="0.3">
      <c r="B55" s="22">
        <v>46</v>
      </c>
      <c r="C55" s="23" t="s">
        <v>1442</v>
      </c>
      <c r="D55" s="91" t="s">
        <v>1368</v>
      </c>
      <c r="E55" s="25" t="s">
        <v>1605</v>
      </c>
      <c r="F55" s="24" t="s">
        <v>108</v>
      </c>
      <c r="G55" s="27">
        <v>169</v>
      </c>
      <c r="H55" s="28"/>
      <c r="I55" s="28"/>
      <c r="J55" s="27">
        <f t="shared" si="8"/>
        <v>0</v>
      </c>
      <c r="K55" s="27">
        <f t="shared" si="9"/>
        <v>0</v>
      </c>
      <c r="L55" s="27">
        <f t="shared" si="10"/>
        <v>0</v>
      </c>
      <c r="M55" s="29">
        <f t="shared" si="11"/>
        <v>0</v>
      </c>
    </row>
    <row r="56" spans="2:13" x14ac:dyDescent="0.3">
      <c r="B56" s="22">
        <v>47</v>
      </c>
      <c r="C56" s="23" t="s">
        <v>1606</v>
      </c>
      <c r="D56" s="91" t="s">
        <v>1368</v>
      </c>
      <c r="E56" s="25" t="s">
        <v>1607</v>
      </c>
      <c r="F56" s="24" t="s">
        <v>108</v>
      </c>
      <c r="G56" s="27">
        <v>98</v>
      </c>
      <c r="H56" s="28"/>
      <c r="I56" s="28"/>
      <c r="J56" s="27">
        <f t="shared" si="8"/>
        <v>0</v>
      </c>
      <c r="K56" s="27">
        <f t="shared" si="9"/>
        <v>0</v>
      </c>
      <c r="L56" s="27">
        <f t="shared" si="10"/>
        <v>0</v>
      </c>
      <c r="M56" s="29">
        <f t="shared" si="11"/>
        <v>0</v>
      </c>
    </row>
    <row r="57" spans="2:13" x14ac:dyDescent="0.3">
      <c r="B57" s="22">
        <v>48</v>
      </c>
      <c r="C57" s="23" t="s">
        <v>1608</v>
      </c>
      <c r="D57" s="91" t="s">
        <v>1368</v>
      </c>
      <c r="E57" s="25" t="s">
        <v>1609</v>
      </c>
      <c r="F57" s="24" t="s">
        <v>108</v>
      </c>
      <c r="G57" s="27">
        <v>120</v>
      </c>
      <c r="H57" s="28"/>
      <c r="I57" s="28"/>
      <c r="J57" s="27">
        <f t="shared" si="8"/>
        <v>0</v>
      </c>
      <c r="K57" s="27">
        <f t="shared" si="9"/>
        <v>0</v>
      </c>
      <c r="L57" s="27">
        <f t="shared" si="10"/>
        <v>0</v>
      </c>
      <c r="M57" s="29">
        <f t="shared" si="11"/>
        <v>0</v>
      </c>
    </row>
    <row r="58" spans="2:13" x14ac:dyDescent="0.3">
      <c r="B58" s="22">
        <v>49</v>
      </c>
      <c r="C58" s="23" t="s">
        <v>1610</v>
      </c>
      <c r="D58" s="91" t="s">
        <v>1368</v>
      </c>
      <c r="E58" s="25" t="s">
        <v>1611</v>
      </c>
      <c r="F58" s="24" t="s">
        <v>108</v>
      </c>
      <c r="G58" s="27">
        <v>144</v>
      </c>
      <c r="H58" s="28"/>
      <c r="I58" s="28"/>
      <c r="J58" s="27">
        <f t="shared" si="8"/>
        <v>0</v>
      </c>
      <c r="K58" s="27">
        <f t="shared" si="9"/>
        <v>0</v>
      </c>
      <c r="L58" s="27">
        <f t="shared" si="10"/>
        <v>0</v>
      </c>
      <c r="M58" s="29">
        <f t="shared" si="11"/>
        <v>0</v>
      </c>
    </row>
    <row r="59" spans="2:13" x14ac:dyDescent="0.3">
      <c r="B59" s="22">
        <v>50</v>
      </c>
      <c r="C59" s="23" t="s">
        <v>1612</v>
      </c>
      <c r="D59" s="91" t="s">
        <v>1368</v>
      </c>
      <c r="E59" s="25" t="s">
        <v>1613</v>
      </c>
      <c r="F59" s="24" t="s">
        <v>108</v>
      </c>
      <c r="G59" s="27">
        <v>96</v>
      </c>
      <c r="H59" s="28"/>
      <c r="I59" s="28"/>
      <c r="J59" s="27">
        <f t="shared" si="8"/>
        <v>0</v>
      </c>
      <c r="K59" s="27">
        <f t="shared" si="9"/>
        <v>0</v>
      </c>
      <c r="L59" s="27">
        <f t="shared" si="10"/>
        <v>0</v>
      </c>
      <c r="M59" s="29">
        <f t="shared" si="11"/>
        <v>0</v>
      </c>
    </row>
    <row r="60" spans="2:13" x14ac:dyDescent="0.3">
      <c r="B60" s="22">
        <v>51</v>
      </c>
      <c r="C60" s="23" t="s">
        <v>1614</v>
      </c>
      <c r="D60" s="91" t="s">
        <v>1368</v>
      </c>
      <c r="E60" s="25" t="s">
        <v>1615</v>
      </c>
      <c r="F60" s="24" t="s">
        <v>108</v>
      </c>
      <c r="G60" s="27">
        <v>8</v>
      </c>
      <c r="H60" s="28"/>
      <c r="I60" s="28"/>
      <c r="J60" s="27">
        <f t="shared" si="8"/>
        <v>0</v>
      </c>
      <c r="K60" s="27">
        <f t="shared" si="9"/>
        <v>0</v>
      </c>
      <c r="L60" s="27">
        <f t="shared" si="10"/>
        <v>0</v>
      </c>
      <c r="M60" s="29">
        <f t="shared" si="11"/>
        <v>0</v>
      </c>
    </row>
    <row r="61" spans="2:13" x14ac:dyDescent="0.3">
      <c r="B61" s="22">
        <v>52</v>
      </c>
      <c r="C61" s="23" t="s">
        <v>1616</v>
      </c>
      <c r="D61" s="91" t="s">
        <v>1368</v>
      </c>
      <c r="E61" s="25" t="s">
        <v>1617</v>
      </c>
      <c r="F61" s="24" t="s">
        <v>108</v>
      </c>
      <c r="G61" s="27">
        <v>296</v>
      </c>
      <c r="H61" s="28"/>
      <c r="I61" s="28"/>
      <c r="J61" s="27">
        <f t="shared" si="8"/>
        <v>0</v>
      </c>
      <c r="K61" s="27">
        <f t="shared" si="9"/>
        <v>0</v>
      </c>
      <c r="L61" s="27">
        <f t="shared" si="10"/>
        <v>0</v>
      </c>
      <c r="M61" s="29">
        <f t="shared" si="11"/>
        <v>0</v>
      </c>
    </row>
    <row r="62" spans="2:13" x14ac:dyDescent="0.3">
      <c r="B62" s="22">
        <v>53</v>
      </c>
      <c r="C62" s="23" t="s">
        <v>1618</v>
      </c>
      <c r="D62" s="91" t="s">
        <v>1368</v>
      </c>
      <c r="E62" s="25" t="s">
        <v>1619</v>
      </c>
      <c r="F62" s="24" t="s">
        <v>108</v>
      </c>
      <c r="G62" s="27">
        <v>124</v>
      </c>
      <c r="H62" s="28"/>
      <c r="I62" s="28"/>
      <c r="J62" s="27">
        <f t="shared" si="8"/>
        <v>0</v>
      </c>
      <c r="K62" s="27">
        <f t="shared" si="9"/>
        <v>0</v>
      </c>
      <c r="L62" s="27">
        <f t="shared" si="10"/>
        <v>0</v>
      </c>
      <c r="M62" s="29">
        <f t="shared" si="11"/>
        <v>0</v>
      </c>
    </row>
    <row r="63" spans="2:13" x14ac:dyDescent="0.3">
      <c r="B63" s="22">
        <v>54</v>
      </c>
      <c r="C63" s="23" t="s">
        <v>1620</v>
      </c>
      <c r="D63" s="91" t="s">
        <v>1368</v>
      </c>
      <c r="E63" s="25" t="s">
        <v>1621</v>
      </c>
      <c r="F63" s="24" t="s">
        <v>108</v>
      </c>
      <c r="G63" s="27">
        <v>32</v>
      </c>
      <c r="H63" s="28"/>
      <c r="I63" s="28"/>
      <c r="J63" s="27">
        <f t="shared" si="8"/>
        <v>0</v>
      </c>
      <c r="K63" s="27">
        <f t="shared" si="9"/>
        <v>0</v>
      </c>
      <c r="L63" s="27">
        <f t="shared" si="10"/>
        <v>0</v>
      </c>
      <c r="M63" s="29">
        <f t="shared" si="11"/>
        <v>0</v>
      </c>
    </row>
    <row r="64" spans="2:13" x14ac:dyDescent="0.3">
      <c r="B64" s="22">
        <v>55</v>
      </c>
      <c r="C64" s="23" t="s">
        <v>1622</v>
      </c>
      <c r="D64" s="91" t="s">
        <v>1368</v>
      </c>
      <c r="E64" s="25" t="s">
        <v>1443</v>
      </c>
      <c r="F64" s="24" t="s">
        <v>108</v>
      </c>
      <c r="G64" s="27">
        <v>17</v>
      </c>
      <c r="H64" s="28"/>
      <c r="I64" s="28"/>
      <c r="J64" s="27">
        <f t="shared" si="8"/>
        <v>0</v>
      </c>
      <c r="K64" s="27">
        <f t="shared" si="9"/>
        <v>0</v>
      </c>
      <c r="L64" s="27">
        <f t="shared" si="10"/>
        <v>0</v>
      </c>
      <c r="M64" s="29">
        <f t="shared" si="11"/>
        <v>0</v>
      </c>
    </row>
    <row r="65" spans="2:13" x14ac:dyDescent="0.3">
      <c r="B65" s="22">
        <v>56</v>
      </c>
      <c r="C65" s="23" t="s">
        <v>1623</v>
      </c>
      <c r="D65" s="91" t="s">
        <v>1368</v>
      </c>
      <c r="E65" s="25" t="s">
        <v>1624</v>
      </c>
      <c r="F65" s="24" t="s">
        <v>108</v>
      </c>
      <c r="G65" s="27">
        <v>8</v>
      </c>
      <c r="H65" s="28"/>
      <c r="I65" s="28"/>
      <c r="J65" s="27">
        <f t="shared" si="8"/>
        <v>0</v>
      </c>
      <c r="K65" s="27">
        <f t="shared" si="9"/>
        <v>0</v>
      </c>
      <c r="L65" s="27">
        <f t="shared" si="10"/>
        <v>0</v>
      </c>
      <c r="M65" s="29">
        <f t="shared" si="11"/>
        <v>0</v>
      </c>
    </row>
    <row r="66" spans="2:13" x14ac:dyDescent="0.3">
      <c r="B66" s="22">
        <v>57</v>
      </c>
      <c r="C66" s="23" t="s">
        <v>1625</v>
      </c>
      <c r="D66" s="91" t="s">
        <v>1368</v>
      </c>
      <c r="E66" s="25" t="s">
        <v>1441</v>
      </c>
      <c r="F66" s="24" t="s">
        <v>108</v>
      </c>
      <c r="G66" s="27">
        <v>16</v>
      </c>
      <c r="H66" s="28"/>
      <c r="I66" s="28"/>
      <c r="J66" s="27">
        <f t="shared" si="8"/>
        <v>0</v>
      </c>
      <c r="K66" s="27">
        <f t="shared" si="9"/>
        <v>0</v>
      </c>
      <c r="L66" s="27">
        <f t="shared" si="10"/>
        <v>0</v>
      </c>
      <c r="M66" s="29">
        <f t="shared" si="11"/>
        <v>0</v>
      </c>
    </row>
    <row r="67" spans="2:13" x14ac:dyDescent="0.3">
      <c r="B67" s="22">
        <v>58</v>
      </c>
      <c r="C67" s="23" t="s">
        <v>1626</v>
      </c>
      <c r="D67" s="91" t="s">
        <v>1368</v>
      </c>
      <c r="E67" s="25" t="s">
        <v>1627</v>
      </c>
      <c r="F67" s="24" t="s">
        <v>108</v>
      </c>
      <c r="G67" s="27">
        <v>17</v>
      </c>
      <c r="H67" s="28"/>
      <c r="I67" s="28"/>
      <c r="J67" s="27">
        <f t="shared" si="8"/>
        <v>0</v>
      </c>
      <c r="K67" s="27">
        <f t="shared" si="9"/>
        <v>0</v>
      </c>
      <c r="L67" s="27">
        <f t="shared" si="10"/>
        <v>0</v>
      </c>
      <c r="M67" s="29">
        <f t="shared" si="11"/>
        <v>0</v>
      </c>
    </row>
    <row r="68" spans="2:13" x14ac:dyDescent="0.3">
      <c r="B68" s="22">
        <v>59</v>
      </c>
      <c r="C68" s="23" t="s">
        <v>1628</v>
      </c>
      <c r="D68" s="91" t="s">
        <v>1368</v>
      </c>
      <c r="E68" s="25" t="s">
        <v>1629</v>
      </c>
      <c r="F68" s="24" t="s">
        <v>108</v>
      </c>
      <c r="G68" s="27">
        <v>46</v>
      </c>
      <c r="H68" s="28"/>
      <c r="I68" s="28"/>
      <c r="J68" s="27">
        <f t="shared" si="8"/>
        <v>0</v>
      </c>
      <c r="K68" s="27">
        <f t="shared" si="9"/>
        <v>0</v>
      </c>
      <c r="L68" s="27">
        <f t="shared" si="10"/>
        <v>0</v>
      </c>
      <c r="M68" s="29">
        <f t="shared" si="11"/>
        <v>0</v>
      </c>
    </row>
    <row r="69" spans="2:13" x14ac:dyDescent="0.3">
      <c r="B69" s="22">
        <v>60</v>
      </c>
      <c r="C69" s="23" t="s">
        <v>1630</v>
      </c>
      <c r="D69" s="91" t="s">
        <v>1368</v>
      </c>
      <c r="E69" s="25" t="s">
        <v>1631</v>
      </c>
      <c r="F69" s="24" t="s">
        <v>108</v>
      </c>
      <c r="G69" s="27">
        <v>35</v>
      </c>
      <c r="H69" s="28"/>
      <c r="I69" s="28"/>
      <c r="J69" s="27">
        <f t="shared" si="8"/>
        <v>0</v>
      </c>
      <c r="K69" s="27">
        <f t="shared" si="9"/>
        <v>0</v>
      </c>
      <c r="L69" s="27">
        <f t="shared" si="10"/>
        <v>0</v>
      </c>
      <c r="M69" s="29">
        <f t="shared" si="11"/>
        <v>0</v>
      </c>
    </row>
    <row r="70" spans="2:13" ht="18" customHeight="1" x14ac:dyDescent="0.3">
      <c r="B70" s="42"/>
      <c r="C70" s="43" t="s">
        <v>1632</v>
      </c>
      <c r="D70" s="43"/>
      <c r="E70" s="19" t="s">
        <v>1445</v>
      </c>
      <c r="F70" s="19"/>
      <c r="G70" s="19"/>
      <c r="H70" s="19"/>
      <c r="I70" s="19"/>
      <c r="J70" s="20">
        <f>SUBTOTAL(9,J71:J87)</f>
        <v>0</v>
      </c>
      <c r="K70" s="20">
        <f>SUBTOTAL(9,K71:K87)</f>
        <v>0</v>
      </c>
      <c r="L70" s="20">
        <f>SUBTOTAL(9,L71:L87)</f>
        <v>0</v>
      </c>
      <c r="M70" s="21">
        <f>SUBTOTAL(9,M71:M87)</f>
        <v>0</v>
      </c>
    </row>
    <row r="71" spans="2:13" x14ac:dyDescent="0.3">
      <c r="B71" s="22">
        <v>61</v>
      </c>
      <c r="C71" s="23" t="s">
        <v>1446</v>
      </c>
      <c r="D71" s="24" t="s">
        <v>40</v>
      </c>
      <c r="E71" s="25" t="s">
        <v>1447</v>
      </c>
      <c r="F71" s="24" t="s">
        <v>108</v>
      </c>
      <c r="G71" s="27">
        <v>30</v>
      </c>
      <c r="H71" s="28"/>
      <c r="I71" s="28"/>
      <c r="J71" s="27">
        <f>G71*H71</f>
        <v>0</v>
      </c>
      <c r="K71" s="27">
        <f>G71*I71</f>
        <v>0</v>
      </c>
      <c r="L71" s="27">
        <f>J71+K71</f>
        <v>0</v>
      </c>
      <c r="M71" s="29">
        <f>L71*1.21</f>
        <v>0</v>
      </c>
    </row>
    <row r="72" spans="2:13" ht="27.6" x14ac:dyDescent="0.3">
      <c r="B72" s="22">
        <v>62</v>
      </c>
      <c r="C72" s="23" t="s">
        <v>1448</v>
      </c>
      <c r="D72" s="24" t="s">
        <v>40</v>
      </c>
      <c r="E72" s="25" t="s">
        <v>1449</v>
      </c>
      <c r="F72" s="24" t="s">
        <v>108</v>
      </c>
      <c r="G72" s="27">
        <v>20</v>
      </c>
      <c r="H72" s="28"/>
      <c r="I72" s="28"/>
      <c r="J72" s="27">
        <f t="shared" ref="J72:J87" si="12">G72*H72</f>
        <v>0</v>
      </c>
      <c r="K72" s="27">
        <f t="shared" ref="K72:K86" si="13">G72*I72</f>
        <v>0</v>
      </c>
      <c r="L72" s="27">
        <f t="shared" ref="L72:L86" si="14">J72+K72</f>
        <v>0</v>
      </c>
      <c r="M72" s="29">
        <f t="shared" ref="M72:M86" si="15">L72*1.21</f>
        <v>0</v>
      </c>
    </row>
    <row r="73" spans="2:13" x14ac:dyDescent="0.3">
      <c r="B73" s="22">
        <v>63</v>
      </c>
      <c r="C73" s="23" t="s">
        <v>1450</v>
      </c>
      <c r="D73" s="24" t="s">
        <v>40</v>
      </c>
      <c r="E73" s="25" t="s">
        <v>1451</v>
      </c>
      <c r="F73" s="24" t="s">
        <v>108</v>
      </c>
      <c r="G73" s="27">
        <v>20</v>
      </c>
      <c r="H73" s="28"/>
      <c r="I73" s="28"/>
      <c r="J73" s="27">
        <f t="shared" si="12"/>
        <v>0</v>
      </c>
      <c r="K73" s="27">
        <f t="shared" si="13"/>
        <v>0</v>
      </c>
      <c r="L73" s="27">
        <f t="shared" si="14"/>
        <v>0</v>
      </c>
      <c r="M73" s="29">
        <f t="shared" si="15"/>
        <v>0</v>
      </c>
    </row>
    <row r="74" spans="2:13" ht="27.6" x14ac:dyDescent="0.3">
      <c r="B74" s="22">
        <v>64</v>
      </c>
      <c r="C74" s="23" t="s">
        <v>1452</v>
      </c>
      <c r="D74" s="24" t="s">
        <v>40</v>
      </c>
      <c r="E74" s="25" t="s">
        <v>1633</v>
      </c>
      <c r="F74" s="24" t="s">
        <v>108</v>
      </c>
      <c r="G74" s="27">
        <v>20</v>
      </c>
      <c r="H74" s="28"/>
      <c r="I74" s="28"/>
      <c r="J74" s="27">
        <f t="shared" si="12"/>
        <v>0</v>
      </c>
      <c r="K74" s="27">
        <f t="shared" si="13"/>
        <v>0</v>
      </c>
      <c r="L74" s="27">
        <f t="shared" si="14"/>
        <v>0</v>
      </c>
      <c r="M74" s="29">
        <f t="shared" si="15"/>
        <v>0</v>
      </c>
    </row>
    <row r="75" spans="2:13" ht="27.6" x14ac:dyDescent="0.3">
      <c r="B75" s="22">
        <v>65</v>
      </c>
      <c r="C75" s="23" t="s">
        <v>1454</v>
      </c>
      <c r="D75" s="24" t="s">
        <v>40</v>
      </c>
      <c r="E75" s="25" t="s">
        <v>1634</v>
      </c>
      <c r="F75" s="24" t="s">
        <v>108</v>
      </c>
      <c r="G75" s="27">
        <v>9</v>
      </c>
      <c r="H75" s="28"/>
      <c r="I75" s="28"/>
      <c r="J75" s="27">
        <f t="shared" si="12"/>
        <v>0</v>
      </c>
      <c r="K75" s="27">
        <f t="shared" si="13"/>
        <v>0</v>
      </c>
      <c r="L75" s="27">
        <f t="shared" si="14"/>
        <v>0</v>
      </c>
      <c r="M75" s="29">
        <f t="shared" si="15"/>
        <v>0</v>
      </c>
    </row>
    <row r="76" spans="2:13" ht="27.6" x14ac:dyDescent="0.3">
      <c r="B76" s="22">
        <v>66</v>
      </c>
      <c r="C76" s="23" t="s">
        <v>1456</v>
      </c>
      <c r="D76" s="24" t="s">
        <v>40</v>
      </c>
      <c r="E76" s="25" t="s">
        <v>1635</v>
      </c>
      <c r="F76" s="24" t="s">
        <v>108</v>
      </c>
      <c r="G76" s="27">
        <v>15</v>
      </c>
      <c r="H76" s="28"/>
      <c r="I76" s="28"/>
      <c r="J76" s="27">
        <f t="shared" si="12"/>
        <v>0</v>
      </c>
      <c r="K76" s="27">
        <f t="shared" si="13"/>
        <v>0</v>
      </c>
      <c r="L76" s="27">
        <f t="shared" si="14"/>
        <v>0</v>
      </c>
      <c r="M76" s="29">
        <f t="shared" si="15"/>
        <v>0</v>
      </c>
    </row>
    <row r="77" spans="2:13" x14ac:dyDescent="0.3">
      <c r="B77" s="22">
        <v>67</v>
      </c>
      <c r="C77" s="23" t="s">
        <v>1458</v>
      </c>
      <c r="D77" s="24" t="s">
        <v>40</v>
      </c>
      <c r="E77" s="103" t="s">
        <v>1636</v>
      </c>
      <c r="F77" s="24" t="s">
        <v>47</v>
      </c>
      <c r="G77" s="27">
        <v>1</v>
      </c>
      <c r="H77" s="28"/>
      <c r="I77" s="28"/>
      <c r="J77" s="27">
        <f t="shared" si="12"/>
        <v>0</v>
      </c>
      <c r="K77" s="27">
        <f t="shared" si="13"/>
        <v>0</v>
      </c>
      <c r="L77" s="27">
        <f t="shared" si="14"/>
        <v>0</v>
      </c>
      <c r="M77" s="29">
        <f t="shared" si="15"/>
        <v>0</v>
      </c>
    </row>
    <row r="78" spans="2:13" x14ac:dyDescent="0.3">
      <c r="B78" s="22">
        <v>68</v>
      </c>
      <c r="C78" s="23" t="s">
        <v>1460</v>
      </c>
      <c r="D78" s="24" t="s">
        <v>40</v>
      </c>
      <c r="E78" s="103" t="s">
        <v>1637</v>
      </c>
      <c r="F78" s="24" t="s">
        <v>47</v>
      </c>
      <c r="G78" s="27">
        <v>496</v>
      </c>
      <c r="H78" s="28"/>
      <c r="I78" s="28"/>
      <c r="J78" s="27">
        <f t="shared" si="12"/>
        <v>0</v>
      </c>
      <c r="K78" s="27">
        <f t="shared" si="13"/>
        <v>0</v>
      </c>
      <c r="L78" s="27">
        <f t="shared" si="14"/>
        <v>0</v>
      </c>
      <c r="M78" s="29">
        <f t="shared" si="15"/>
        <v>0</v>
      </c>
    </row>
    <row r="79" spans="2:13" x14ac:dyDescent="0.3">
      <c r="B79" s="22">
        <v>69</v>
      </c>
      <c r="C79" s="23" t="s">
        <v>1462</v>
      </c>
      <c r="D79" s="24" t="s">
        <v>40</v>
      </c>
      <c r="E79" s="103" t="s">
        <v>1638</v>
      </c>
      <c r="F79" s="24" t="s">
        <v>41</v>
      </c>
      <c r="G79" s="27">
        <v>1</v>
      </c>
      <c r="H79" s="28"/>
      <c r="I79" s="28"/>
      <c r="J79" s="27">
        <f t="shared" si="12"/>
        <v>0</v>
      </c>
      <c r="K79" s="27">
        <f t="shared" si="13"/>
        <v>0</v>
      </c>
      <c r="L79" s="27">
        <f t="shared" si="14"/>
        <v>0</v>
      </c>
      <c r="M79" s="29">
        <f t="shared" si="15"/>
        <v>0</v>
      </c>
    </row>
    <row r="80" spans="2:13" x14ac:dyDescent="0.3">
      <c r="B80" s="22">
        <v>70</v>
      </c>
      <c r="C80" s="23" t="s">
        <v>1464</v>
      </c>
      <c r="D80" s="24" t="s">
        <v>40</v>
      </c>
      <c r="E80" s="103" t="s">
        <v>1639</v>
      </c>
      <c r="F80" s="24" t="s">
        <v>41</v>
      </c>
      <c r="G80" s="27">
        <v>1</v>
      </c>
      <c r="H80" s="28"/>
      <c r="I80" s="28"/>
      <c r="J80" s="27">
        <f t="shared" si="12"/>
        <v>0</v>
      </c>
      <c r="K80" s="27">
        <f t="shared" si="13"/>
        <v>0</v>
      </c>
      <c r="L80" s="27">
        <f t="shared" si="14"/>
        <v>0</v>
      </c>
      <c r="M80" s="29">
        <f t="shared" si="15"/>
        <v>0</v>
      </c>
    </row>
    <row r="81" spans="2:13" x14ac:dyDescent="0.3">
      <c r="B81" s="22">
        <v>71</v>
      </c>
      <c r="C81" s="23" t="s">
        <v>1466</v>
      </c>
      <c r="D81" s="24" t="s">
        <v>40</v>
      </c>
      <c r="E81" s="103" t="s">
        <v>1640</v>
      </c>
      <c r="F81" s="24" t="s">
        <v>41</v>
      </c>
      <c r="G81" s="27">
        <v>1</v>
      </c>
      <c r="H81" s="28"/>
      <c r="I81" s="28"/>
      <c r="J81" s="27">
        <f t="shared" si="12"/>
        <v>0</v>
      </c>
      <c r="K81" s="27">
        <f t="shared" si="13"/>
        <v>0</v>
      </c>
      <c r="L81" s="27">
        <f t="shared" si="14"/>
        <v>0</v>
      </c>
      <c r="M81" s="29">
        <f t="shared" si="15"/>
        <v>0</v>
      </c>
    </row>
    <row r="82" spans="2:13" x14ac:dyDescent="0.3">
      <c r="B82" s="22">
        <v>72</v>
      </c>
      <c r="C82" s="23" t="s">
        <v>1468</v>
      </c>
      <c r="D82" s="24" t="s">
        <v>40</v>
      </c>
      <c r="E82" s="103" t="s">
        <v>1641</v>
      </c>
      <c r="F82" s="24" t="s">
        <v>47</v>
      </c>
      <c r="G82" s="27">
        <v>14</v>
      </c>
      <c r="H82" s="28"/>
      <c r="I82" s="28"/>
      <c r="J82" s="27">
        <f t="shared" si="12"/>
        <v>0</v>
      </c>
      <c r="K82" s="27">
        <f t="shared" si="13"/>
        <v>0</v>
      </c>
      <c r="L82" s="27">
        <f t="shared" si="14"/>
        <v>0</v>
      </c>
      <c r="M82" s="29">
        <f t="shared" si="15"/>
        <v>0</v>
      </c>
    </row>
    <row r="83" spans="2:13" x14ac:dyDescent="0.3">
      <c r="B83" s="22">
        <v>73</v>
      </c>
      <c r="C83" s="23" t="s">
        <v>1470</v>
      </c>
      <c r="D83" s="51" t="s">
        <v>1090</v>
      </c>
      <c r="E83" s="103" t="s">
        <v>1642</v>
      </c>
      <c r="F83" s="24" t="s">
        <v>47</v>
      </c>
      <c r="G83" s="27">
        <v>1</v>
      </c>
      <c r="H83" s="28"/>
      <c r="I83" s="28"/>
      <c r="J83" s="27">
        <f t="shared" si="12"/>
        <v>0</v>
      </c>
      <c r="K83" s="27">
        <f t="shared" si="13"/>
        <v>0</v>
      </c>
      <c r="L83" s="27">
        <f t="shared" si="14"/>
        <v>0</v>
      </c>
      <c r="M83" s="29">
        <f t="shared" si="15"/>
        <v>0</v>
      </c>
    </row>
    <row r="84" spans="2:13" x14ac:dyDescent="0.3">
      <c r="B84" s="22">
        <v>74</v>
      </c>
      <c r="C84" s="23" t="s">
        <v>1472</v>
      </c>
      <c r="D84" s="24" t="s">
        <v>40</v>
      </c>
      <c r="E84" s="103" t="s">
        <v>1643</v>
      </c>
      <c r="F84" s="24" t="s">
        <v>108</v>
      </c>
      <c r="G84" s="27">
        <v>100</v>
      </c>
      <c r="H84" s="28"/>
      <c r="I84" s="28"/>
      <c r="J84" s="27">
        <f t="shared" si="12"/>
        <v>0</v>
      </c>
      <c r="K84" s="27">
        <f t="shared" si="13"/>
        <v>0</v>
      </c>
      <c r="L84" s="27">
        <f t="shared" si="14"/>
        <v>0</v>
      </c>
      <c r="M84" s="29">
        <f t="shared" si="15"/>
        <v>0</v>
      </c>
    </row>
    <row r="85" spans="2:13" x14ac:dyDescent="0.3">
      <c r="B85" s="22">
        <v>75</v>
      </c>
      <c r="C85" s="23" t="s">
        <v>1474</v>
      </c>
      <c r="D85" s="51" t="s">
        <v>1090</v>
      </c>
      <c r="E85" s="103" t="s">
        <v>1644</v>
      </c>
      <c r="F85" s="24" t="s">
        <v>1645</v>
      </c>
      <c r="G85" s="27">
        <v>3</v>
      </c>
      <c r="H85" s="28"/>
      <c r="I85" s="28"/>
      <c r="J85" s="27">
        <f t="shared" si="12"/>
        <v>0</v>
      </c>
      <c r="K85" s="27">
        <f t="shared" si="13"/>
        <v>0</v>
      </c>
      <c r="L85" s="27">
        <f t="shared" si="14"/>
        <v>0</v>
      </c>
      <c r="M85" s="29">
        <f t="shared" si="15"/>
        <v>0</v>
      </c>
    </row>
    <row r="86" spans="2:13" ht="27.6" x14ac:dyDescent="0.3">
      <c r="B86" s="22">
        <v>76</v>
      </c>
      <c r="C86" s="23" t="s">
        <v>1476</v>
      </c>
      <c r="D86" s="91" t="s">
        <v>1368</v>
      </c>
      <c r="E86" s="104" t="s">
        <v>1646</v>
      </c>
      <c r="F86" s="24" t="s">
        <v>47</v>
      </c>
      <c r="G86" s="27">
        <v>2</v>
      </c>
      <c r="H86" s="28"/>
      <c r="I86" s="28"/>
      <c r="J86" s="27">
        <f t="shared" si="12"/>
        <v>0</v>
      </c>
      <c r="K86" s="27">
        <f t="shared" si="13"/>
        <v>0</v>
      </c>
      <c r="L86" s="27">
        <f t="shared" si="14"/>
        <v>0</v>
      </c>
      <c r="M86" s="29">
        <f t="shared" si="15"/>
        <v>0</v>
      </c>
    </row>
    <row r="87" spans="2:13" ht="15" thickBot="1" x14ac:dyDescent="0.35">
      <c r="B87" s="31">
        <v>77</v>
      </c>
      <c r="C87" s="12" t="s">
        <v>1478</v>
      </c>
      <c r="D87" s="32" t="s">
        <v>40</v>
      </c>
      <c r="E87" s="33" t="s">
        <v>1647</v>
      </c>
      <c r="F87" s="32" t="s">
        <v>41</v>
      </c>
      <c r="G87" s="35">
        <v>1</v>
      </c>
      <c r="H87" s="36"/>
      <c r="I87" s="36"/>
      <c r="J87" s="35">
        <f t="shared" si="12"/>
        <v>0</v>
      </c>
      <c r="K87" s="35">
        <f>G87*I87</f>
        <v>0</v>
      </c>
      <c r="L87" s="35">
        <f>J87+K87</f>
        <v>0</v>
      </c>
      <c r="M87" s="37">
        <f>L87*1.21</f>
        <v>0</v>
      </c>
    </row>
    <row r="88" spans="2:13" ht="21" customHeight="1" thickTop="1" thickBot="1" x14ac:dyDescent="0.35">
      <c r="B88" s="11"/>
      <c r="C88" s="38"/>
      <c r="D88" s="38"/>
      <c r="E88" s="38" t="s">
        <v>42</v>
      </c>
      <c r="F88" s="38"/>
      <c r="G88" s="38"/>
      <c r="H88" s="38"/>
      <c r="I88" s="38"/>
      <c r="J88" s="39">
        <f>SUBTOTAL(9,J9:J87)</f>
        <v>0</v>
      </c>
      <c r="K88" s="39">
        <f>SUBTOTAL(9,K9:K87)</f>
        <v>0</v>
      </c>
      <c r="L88" s="39">
        <f>SUBTOTAL(9,L9:L87)</f>
        <v>0</v>
      </c>
      <c r="M88" s="40">
        <f>SUBTOTAL(9,M9:M87)</f>
        <v>0</v>
      </c>
    </row>
    <row r="89" spans="2:13" x14ac:dyDescent="0.3">
      <c r="B89" s="410"/>
      <c r="C89" s="410"/>
      <c r="D89" s="410"/>
      <c r="E89" s="410"/>
      <c r="F89" s="410"/>
      <c r="G89" s="410"/>
      <c r="H89" s="410"/>
      <c r="I89" s="410"/>
      <c r="J89" s="410"/>
      <c r="K89" s="410"/>
      <c r="L89" s="410"/>
      <c r="M89" s="410"/>
    </row>
  </sheetData>
  <mergeCells count="16">
    <mergeCell ref="B2:C2"/>
    <mergeCell ref="D2:H2"/>
    <mergeCell ref="I2:M2"/>
    <mergeCell ref="B3:C3"/>
    <mergeCell ref="D3:H3"/>
    <mergeCell ref="I3:M3"/>
    <mergeCell ref="B89:M89"/>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74EF9-00A8-4F37-89BC-CEC0E50FDFE2}">
  <sheetPr>
    <pageSetUpPr fitToPage="1"/>
  </sheetPr>
  <dimension ref="B1:Q32"/>
  <sheetViews>
    <sheetView zoomScaleNormal="100" zoomScaleSheetLayoutView="100" workbookViewId="0">
      <selection activeCell="J27" sqref="J27:J30"/>
    </sheetView>
  </sheetViews>
  <sheetFormatPr defaultColWidth="8.88671875" defaultRowHeight="14.4" x14ac:dyDescent="0.3"/>
  <cols>
    <col min="1" max="1" width="8.88671875" style="203"/>
    <col min="2" max="2" width="14.33203125" style="203" customWidth="1"/>
    <col min="3" max="3" width="12.5546875" style="203" customWidth="1"/>
    <col min="4" max="4" width="15" style="203" hidden="1" customWidth="1"/>
    <col min="5" max="5" width="57.109375" style="203" customWidth="1"/>
    <col min="6" max="6" width="9.88671875" style="203" customWidth="1"/>
    <col min="7" max="7" width="13.109375" style="203" customWidth="1"/>
    <col min="8" max="8" width="15" style="203" hidden="1" customWidth="1"/>
    <col min="9" max="9" width="15.44140625" style="203" hidden="1" customWidth="1"/>
    <col min="10" max="10" width="14.44140625" style="203" customWidth="1"/>
    <col min="11" max="11" width="13.44140625" style="203" hidden="1" customWidth="1"/>
    <col min="12" max="12" width="15.88671875" style="203" customWidth="1"/>
    <col min="13" max="13" width="17.44140625" style="203" customWidth="1"/>
    <col min="14" max="16384" width="8.88671875" style="203"/>
  </cols>
  <sheetData>
    <row r="1" spans="2:17" ht="15" thickBot="1" x14ac:dyDescent="0.35"/>
    <row r="2" spans="2:17" x14ac:dyDescent="0.3">
      <c r="B2" s="321" t="s">
        <v>1</v>
      </c>
      <c r="C2" s="322"/>
      <c r="D2" s="323" t="s">
        <v>2967</v>
      </c>
      <c r="E2" s="324"/>
      <c r="F2" s="324"/>
      <c r="G2" s="324"/>
      <c r="H2" s="324"/>
      <c r="I2" s="325"/>
      <c r="J2" s="325"/>
      <c r="K2" s="325"/>
      <c r="L2" s="325"/>
      <c r="M2" s="326"/>
    </row>
    <row r="3" spans="2:17" x14ac:dyDescent="0.3">
      <c r="B3" s="327" t="s">
        <v>3</v>
      </c>
      <c r="C3" s="309"/>
      <c r="D3" s="328" t="s">
        <v>2968</v>
      </c>
      <c r="E3" s="329"/>
      <c r="F3" s="329"/>
      <c r="G3" s="329"/>
      <c r="H3" s="329"/>
      <c r="I3" s="311"/>
      <c r="J3" s="311"/>
      <c r="K3" s="311"/>
      <c r="L3" s="311"/>
      <c r="M3" s="312"/>
    </row>
    <row r="4" spans="2:17" x14ac:dyDescent="0.3">
      <c r="B4" s="308" t="s">
        <v>3227</v>
      </c>
      <c r="C4" s="309"/>
      <c r="D4" s="310" t="s">
        <v>3135</v>
      </c>
      <c r="E4" s="310"/>
      <c r="F4" s="310"/>
      <c r="G4" s="310"/>
      <c r="H4" s="310"/>
      <c r="I4" s="311"/>
      <c r="J4" s="311"/>
      <c r="K4" s="311"/>
      <c r="L4" s="311"/>
      <c r="M4" s="312"/>
    </row>
    <row r="5" spans="2:17" ht="15" thickBot="1" x14ac:dyDescent="0.35">
      <c r="B5" s="313" t="s">
        <v>5</v>
      </c>
      <c r="C5" s="314"/>
      <c r="D5" s="245" t="s">
        <v>3133</v>
      </c>
      <c r="E5" s="315">
        <v>45407</v>
      </c>
      <c r="F5" s="316"/>
      <c r="G5" s="316"/>
      <c r="H5" s="316"/>
      <c r="I5" s="316"/>
      <c r="J5" s="316"/>
      <c r="K5" s="316"/>
      <c r="L5" s="316"/>
      <c r="M5" s="317"/>
    </row>
    <row r="6" spans="2:17" ht="5.0999999999999996" customHeight="1" thickBot="1" x14ac:dyDescent="0.35"/>
    <row r="7" spans="2:17" x14ac:dyDescent="0.3">
      <c r="B7" s="318" t="s">
        <v>3143</v>
      </c>
      <c r="C7" s="319"/>
      <c r="D7" s="319"/>
      <c r="E7" s="319"/>
      <c r="F7" s="319"/>
      <c r="G7" s="319"/>
      <c r="H7" s="319" t="s">
        <v>26</v>
      </c>
      <c r="I7" s="319"/>
      <c r="J7" s="319"/>
      <c r="K7" s="319"/>
      <c r="L7" s="319" t="s">
        <v>28</v>
      </c>
      <c r="M7" s="320"/>
    </row>
    <row r="8" spans="2:17" ht="29.4" thickBot="1" x14ac:dyDescent="0.35">
      <c r="B8" s="246" t="s">
        <v>29</v>
      </c>
      <c r="C8" s="247" t="s">
        <v>30</v>
      </c>
      <c r="D8" s="247" t="s">
        <v>31</v>
      </c>
      <c r="E8" s="247" t="s">
        <v>32</v>
      </c>
      <c r="F8" s="247" t="s">
        <v>33</v>
      </c>
      <c r="G8" s="247" t="s">
        <v>34</v>
      </c>
      <c r="H8" s="247" t="s">
        <v>35</v>
      </c>
      <c r="I8" s="247" t="s">
        <v>36</v>
      </c>
      <c r="J8" s="156" t="s">
        <v>2966</v>
      </c>
      <c r="K8" s="247" t="s">
        <v>36</v>
      </c>
      <c r="L8" s="247" t="s">
        <v>37</v>
      </c>
      <c r="M8" s="248" t="s">
        <v>38</v>
      </c>
      <c r="N8" s="204"/>
      <c r="O8" s="204"/>
      <c r="P8" s="204"/>
      <c r="Q8" s="204"/>
    </row>
    <row r="9" spans="2:17" ht="18" customHeight="1" thickTop="1" thickBot="1" x14ac:dyDescent="0.35">
      <c r="B9" s="246" t="s">
        <v>3145</v>
      </c>
      <c r="C9" s="254"/>
      <c r="D9" s="209"/>
      <c r="E9" s="254" t="s">
        <v>2512</v>
      </c>
      <c r="F9" s="231"/>
      <c r="G9" s="231"/>
      <c r="H9" s="231"/>
      <c r="I9" s="231"/>
      <c r="J9" s="232"/>
      <c r="K9" s="232">
        <f>SUBTOTAL(9,K10:K24)</f>
        <v>0</v>
      </c>
      <c r="L9" s="232">
        <f>SUBTOTAL(9,L10:L24)</f>
        <v>0</v>
      </c>
      <c r="M9" s="233">
        <f>SUBTOTAL(9,M10:M24)</f>
        <v>0</v>
      </c>
    </row>
    <row r="10" spans="2:17" ht="180" thickTop="1" x14ac:dyDescent="0.3">
      <c r="B10" s="294" t="s">
        <v>3146</v>
      </c>
      <c r="C10" s="234"/>
      <c r="D10" s="210" t="s">
        <v>1368</v>
      </c>
      <c r="E10" s="69" t="s">
        <v>3228</v>
      </c>
      <c r="F10" s="235" t="s">
        <v>47</v>
      </c>
      <c r="G10" s="236">
        <v>2</v>
      </c>
      <c r="H10" s="237"/>
      <c r="I10" s="237"/>
      <c r="J10" s="236"/>
      <c r="K10" s="236">
        <f t="shared" ref="K10:K18" si="0">G10*I10</f>
        <v>0</v>
      </c>
      <c r="L10" s="236">
        <f>G10*J10</f>
        <v>0</v>
      </c>
      <c r="M10" s="238">
        <f t="shared" ref="M10:M18" si="1">L10*1.21</f>
        <v>0</v>
      </c>
    </row>
    <row r="11" spans="2:17" ht="168" customHeight="1" x14ac:dyDescent="0.3">
      <c r="B11" s="294" t="s">
        <v>3147</v>
      </c>
      <c r="C11" s="209"/>
      <c r="D11" s="210" t="s">
        <v>1368</v>
      </c>
      <c r="E11" s="69" t="s">
        <v>3236</v>
      </c>
      <c r="F11" s="228" t="s">
        <v>47</v>
      </c>
      <c r="G11" s="236">
        <v>2</v>
      </c>
      <c r="H11" s="237"/>
      <c r="I11" s="237"/>
      <c r="J11" s="236"/>
      <c r="K11" s="236">
        <f t="shared" si="0"/>
        <v>0</v>
      </c>
      <c r="L11" s="236">
        <f t="shared" ref="L11:L30" si="2">G11*J11</f>
        <v>0</v>
      </c>
      <c r="M11" s="238">
        <f t="shared" si="1"/>
        <v>0</v>
      </c>
    </row>
    <row r="12" spans="2:17" ht="26.25" customHeight="1" x14ac:dyDescent="0.3">
      <c r="B12" s="294" t="s">
        <v>3148</v>
      </c>
      <c r="C12" s="234"/>
      <c r="D12" s="210" t="s">
        <v>1368</v>
      </c>
      <c r="E12" s="69" t="s">
        <v>2513</v>
      </c>
      <c r="F12" s="228" t="s">
        <v>47</v>
      </c>
      <c r="G12" s="236">
        <v>2</v>
      </c>
      <c r="H12" s="237"/>
      <c r="I12" s="237"/>
      <c r="J12" s="236"/>
      <c r="K12" s="236">
        <f t="shared" si="0"/>
        <v>0</v>
      </c>
      <c r="L12" s="236">
        <f t="shared" si="2"/>
        <v>0</v>
      </c>
      <c r="M12" s="238">
        <f t="shared" si="1"/>
        <v>0</v>
      </c>
    </row>
    <row r="13" spans="2:17" x14ac:dyDescent="0.3">
      <c r="B13" s="294" t="s">
        <v>3149</v>
      </c>
      <c r="C13" s="209"/>
      <c r="D13" s="210" t="s">
        <v>1368</v>
      </c>
      <c r="E13" s="77" t="s">
        <v>2514</v>
      </c>
      <c r="F13" s="74" t="s">
        <v>47</v>
      </c>
      <c r="G13" s="213">
        <v>2</v>
      </c>
      <c r="H13" s="214"/>
      <c r="I13" s="214"/>
      <c r="J13" s="213"/>
      <c r="K13" s="213">
        <f t="shared" si="0"/>
        <v>0</v>
      </c>
      <c r="L13" s="236">
        <f t="shared" si="2"/>
        <v>0</v>
      </c>
      <c r="M13" s="215">
        <f t="shared" si="1"/>
        <v>0</v>
      </c>
    </row>
    <row r="14" spans="2:17" ht="27.6" x14ac:dyDescent="0.3">
      <c r="B14" s="294" t="s">
        <v>3150</v>
      </c>
      <c r="C14" s="234"/>
      <c r="D14" s="210" t="s">
        <v>1368</v>
      </c>
      <c r="E14" s="77" t="s">
        <v>3229</v>
      </c>
      <c r="F14" s="74" t="s">
        <v>47</v>
      </c>
      <c r="G14" s="236">
        <v>2</v>
      </c>
      <c r="H14" s="237"/>
      <c r="I14" s="237"/>
      <c r="J14" s="236"/>
      <c r="K14" s="236">
        <f t="shared" si="0"/>
        <v>0</v>
      </c>
      <c r="L14" s="236">
        <f t="shared" si="2"/>
        <v>0</v>
      </c>
      <c r="M14" s="238">
        <f t="shared" si="1"/>
        <v>0</v>
      </c>
    </row>
    <row r="15" spans="2:17" x14ac:dyDescent="0.3">
      <c r="B15" s="294" t="s">
        <v>3151</v>
      </c>
      <c r="C15" s="209"/>
      <c r="D15" s="210" t="s">
        <v>1368</v>
      </c>
      <c r="E15" s="77" t="s">
        <v>2515</v>
      </c>
      <c r="F15" s="74" t="s">
        <v>47</v>
      </c>
      <c r="G15" s="213">
        <v>2</v>
      </c>
      <c r="H15" s="214"/>
      <c r="I15" s="214"/>
      <c r="J15" s="213"/>
      <c r="K15" s="213">
        <f t="shared" si="0"/>
        <v>0</v>
      </c>
      <c r="L15" s="236">
        <f t="shared" si="2"/>
        <v>0</v>
      </c>
      <c r="M15" s="215">
        <f t="shared" si="1"/>
        <v>0</v>
      </c>
    </row>
    <row r="16" spans="2:17" x14ac:dyDescent="0.3">
      <c r="B16" s="294" t="s">
        <v>3152</v>
      </c>
      <c r="C16" s="209"/>
      <c r="D16" s="210" t="s">
        <v>1368</v>
      </c>
      <c r="E16" s="81" t="s">
        <v>2516</v>
      </c>
      <c r="F16" s="79" t="s">
        <v>47</v>
      </c>
      <c r="G16" s="213">
        <v>2</v>
      </c>
      <c r="H16" s="214"/>
      <c r="I16" s="214"/>
      <c r="J16" s="213"/>
      <c r="K16" s="213">
        <f t="shared" si="0"/>
        <v>0</v>
      </c>
      <c r="L16" s="236">
        <f t="shared" si="2"/>
        <v>0</v>
      </c>
      <c r="M16" s="215">
        <f t="shared" si="1"/>
        <v>0</v>
      </c>
    </row>
    <row r="17" spans="2:13" x14ac:dyDescent="0.3">
      <c r="B17" s="294" t="s">
        <v>3153</v>
      </c>
      <c r="C17" s="234"/>
      <c r="D17" s="210" t="s">
        <v>1368</v>
      </c>
      <c r="E17" s="77" t="s">
        <v>3230</v>
      </c>
      <c r="F17" s="74" t="s">
        <v>47</v>
      </c>
      <c r="G17" s="213">
        <v>2</v>
      </c>
      <c r="H17" s="214"/>
      <c r="I17" s="214"/>
      <c r="J17" s="213"/>
      <c r="K17" s="213">
        <f t="shared" si="0"/>
        <v>0</v>
      </c>
      <c r="L17" s="236">
        <f t="shared" si="2"/>
        <v>0</v>
      </c>
      <c r="M17" s="215">
        <f t="shared" si="1"/>
        <v>0</v>
      </c>
    </row>
    <row r="18" spans="2:13" ht="41.4" x14ac:dyDescent="0.3">
      <c r="B18" s="294" t="s">
        <v>3154</v>
      </c>
      <c r="C18" s="209"/>
      <c r="D18" s="210" t="s">
        <v>1368</v>
      </c>
      <c r="E18" s="69" t="s">
        <v>3231</v>
      </c>
      <c r="F18" s="228" t="s">
        <v>47</v>
      </c>
      <c r="G18" s="236">
        <v>4</v>
      </c>
      <c r="H18" s="237"/>
      <c r="I18" s="237"/>
      <c r="J18" s="236"/>
      <c r="K18" s="236">
        <f t="shared" si="0"/>
        <v>0</v>
      </c>
      <c r="L18" s="236">
        <f t="shared" si="2"/>
        <v>0</v>
      </c>
      <c r="M18" s="238">
        <f t="shared" si="1"/>
        <v>0</v>
      </c>
    </row>
    <row r="19" spans="2:13" ht="37.5" customHeight="1" x14ac:dyDescent="0.3">
      <c r="B19" s="294"/>
      <c r="C19" s="234"/>
      <c r="D19" s="209"/>
      <c r="E19" s="229" t="s">
        <v>1226</v>
      </c>
      <c r="F19" s="235"/>
      <c r="G19" s="236"/>
      <c r="H19" s="237"/>
      <c r="I19" s="237"/>
      <c r="J19" s="236"/>
      <c r="K19" s="236"/>
      <c r="L19" s="236"/>
      <c r="M19" s="238"/>
    </row>
    <row r="20" spans="2:13" x14ac:dyDescent="0.3">
      <c r="B20" s="294" t="s">
        <v>3155</v>
      </c>
      <c r="C20" s="234"/>
      <c r="D20" s="210" t="s">
        <v>1368</v>
      </c>
      <c r="E20" s="77" t="s">
        <v>3222</v>
      </c>
      <c r="F20" s="74" t="s">
        <v>47</v>
      </c>
      <c r="G20" s="213">
        <v>64</v>
      </c>
      <c r="H20" s="214"/>
      <c r="I20" s="214"/>
      <c r="J20" s="213"/>
      <c r="K20" s="213">
        <f>G20*I20</f>
        <v>0</v>
      </c>
      <c r="L20" s="236">
        <f t="shared" si="2"/>
        <v>0</v>
      </c>
      <c r="M20" s="215">
        <f>L20*1.21</f>
        <v>0</v>
      </c>
    </row>
    <row r="21" spans="2:13" x14ac:dyDescent="0.3">
      <c r="B21" s="294" t="s">
        <v>3156</v>
      </c>
      <c r="C21" s="234"/>
      <c r="D21" s="210" t="s">
        <v>1368</v>
      </c>
      <c r="E21" s="77" t="s">
        <v>3223</v>
      </c>
      <c r="F21" s="74" t="s">
        <v>47</v>
      </c>
      <c r="G21" s="213">
        <v>40</v>
      </c>
      <c r="H21" s="214"/>
      <c r="I21" s="214"/>
      <c r="J21" s="213"/>
      <c r="K21" s="213">
        <f>G21*I21</f>
        <v>0</v>
      </c>
      <c r="L21" s="236">
        <f t="shared" si="2"/>
        <v>0</v>
      </c>
      <c r="M21" s="215">
        <f>L21*1.21</f>
        <v>0</v>
      </c>
    </row>
    <row r="22" spans="2:13" x14ac:dyDescent="0.3">
      <c r="B22" s="294" t="s">
        <v>3157</v>
      </c>
      <c r="C22" s="209"/>
      <c r="D22" s="210" t="s">
        <v>1368</v>
      </c>
      <c r="E22" s="77" t="s">
        <v>3224</v>
      </c>
      <c r="F22" s="74" t="s">
        <v>47</v>
      </c>
      <c r="G22" s="213">
        <v>24</v>
      </c>
      <c r="H22" s="214"/>
      <c r="I22" s="214"/>
      <c r="J22" s="213"/>
      <c r="K22" s="213">
        <f>G22*I22</f>
        <v>0</v>
      </c>
      <c r="L22" s="236">
        <f t="shared" si="2"/>
        <v>0</v>
      </c>
      <c r="M22" s="215">
        <f>L22*1.21</f>
        <v>0</v>
      </c>
    </row>
    <row r="23" spans="2:13" x14ac:dyDescent="0.3">
      <c r="B23" s="294" t="s">
        <v>3158</v>
      </c>
      <c r="C23" s="234"/>
      <c r="D23" s="210" t="s">
        <v>1368</v>
      </c>
      <c r="E23" s="77" t="s">
        <v>3225</v>
      </c>
      <c r="F23" s="74" t="s">
        <v>47</v>
      </c>
      <c r="G23" s="213">
        <v>24</v>
      </c>
      <c r="H23" s="214"/>
      <c r="I23" s="214"/>
      <c r="J23" s="213"/>
      <c r="K23" s="213">
        <f>G23*I23</f>
        <v>0</v>
      </c>
      <c r="L23" s="236">
        <f t="shared" si="2"/>
        <v>0</v>
      </c>
      <c r="M23" s="215">
        <f>L23*1.21</f>
        <v>0</v>
      </c>
    </row>
    <row r="24" spans="2:13" x14ac:dyDescent="0.3">
      <c r="B24" s="294" t="s">
        <v>3159</v>
      </c>
      <c r="C24" s="234"/>
      <c r="D24" s="210" t="s">
        <v>1368</v>
      </c>
      <c r="E24" s="69" t="s">
        <v>2517</v>
      </c>
      <c r="F24" s="74" t="s">
        <v>47</v>
      </c>
      <c r="G24" s="236">
        <v>1</v>
      </c>
      <c r="H24" s="237"/>
      <c r="I24" s="237"/>
      <c r="J24" s="236"/>
      <c r="K24" s="236">
        <f>G24*I24</f>
        <v>0</v>
      </c>
      <c r="L24" s="236">
        <f t="shared" si="2"/>
        <v>0</v>
      </c>
      <c r="M24" s="238">
        <f>L24*1.21</f>
        <v>0</v>
      </c>
    </row>
    <row r="25" spans="2:13" ht="41.25" customHeight="1" x14ac:dyDescent="0.3">
      <c r="B25" s="295"/>
      <c r="C25" s="209"/>
      <c r="D25" s="209"/>
      <c r="E25" s="229" t="s">
        <v>1226</v>
      </c>
      <c r="F25" s="79"/>
      <c r="G25" s="236"/>
      <c r="H25" s="237"/>
      <c r="I25" s="237"/>
      <c r="J25" s="236"/>
      <c r="K25" s="236"/>
      <c r="L25" s="236"/>
      <c r="M25" s="239"/>
    </row>
    <row r="26" spans="2:13" ht="18" customHeight="1" thickBot="1" x14ac:dyDescent="0.35">
      <c r="B26" s="246" t="s">
        <v>3145</v>
      </c>
      <c r="C26" s="230"/>
      <c r="D26" s="230"/>
      <c r="E26" s="231" t="s">
        <v>2518</v>
      </c>
      <c r="F26" s="231"/>
      <c r="G26" s="231"/>
      <c r="H26" s="231"/>
      <c r="I26" s="231"/>
      <c r="J26" s="232"/>
      <c r="K26" s="232">
        <f>SUBTOTAL(9,K27:K30)</f>
        <v>0</v>
      </c>
      <c r="L26" s="232">
        <f>SUBTOTAL(9,L27:L30)</f>
        <v>0</v>
      </c>
      <c r="M26" s="233">
        <f>SUBTOTAL(9,M27:M30)</f>
        <v>0</v>
      </c>
    </row>
    <row r="27" spans="2:13" ht="124.5" customHeight="1" thickTop="1" x14ac:dyDescent="0.3">
      <c r="B27" s="294" t="s">
        <v>3160</v>
      </c>
      <c r="C27" s="234"/>
      <c r="D27" s="210" t="s">
        <v>1368</v>
      </c>
      <c r="E27" s="69" t="s">
        <v>2519</v>
      </c>
      <c r="F27" s="235" t="s">
        <v>47</v>
      </c>
      <c r="G27" s="236">
        <v>8</v>
      </c>
      <c r="H27" s="240"/>
      <c r="I27" s="240"/>
      <c r="J27" s="241"/>
      <c r="K27" s="241">
        <f>G27*I27</f>
        <v>0</v>
      </c>
      <c r="L27" s="236">
        <f t="shared" si="2"/>
        <v>0</v>
      </c>
      <c r="M27" s="242">
        <f>L27*1.21</f>
        <v>0</v>
      </c>
    </row>
    <row r="28" spans="2:13" ht="102.75" customHeight="1" x14ac:dyDescent="0.3">
      <c r="B28" s="294" t="s">
        <v>3161</v>
      </c>
      <c r="C28" s="209"/>
      <c r="D28" s="210" t="s">
        <v>1368</v>
      </c>
      <c r="E28" s="69" t="s">
        <v>2520</v>
      </c>
      <c r="F28" s="235" t="s">
        <v>47</v>
      </c>
      <c r="G28" s="236">
        <v>4</v>
      </c>
      <c r="H28" s="240"/>
      <c r="I28" s="240"/>
      <c r="J28" s="241"/>
      <c r="K28" s="241">
        <f>G28*I28</f>
        <v>0</v>
      </c>
      <c r="L28" s="236">
        <f t="shared" si="2"/>
        <v>0</v>
      </c>
      <c r="M28" s="242">
        <f>L28*1.21</f>
        <v>0</v>
      </c>
    </row>
    <row r="29" spans="2:13" x14ac:dyDescent="0.3">
      <c r="B29" s="294" t="s">
        <v>3162</v>
      </c>
      <c r="C29" s="234"/>
      <c r="D29" s="210" t="s">
        <v>1368</v>
      </c>
      <c r="E29" s="77" t="s">
        <v>2521</v>
      </c>
      <c r="F29" s="228" t="s">
        <v>47</v>
      </c>
      <c r="G29" s="213">
        <v>12</v>
      </c>
      <c r="H29" s="214"/>
      <c r="I29" s="214"/>
      <c r="J29" s="213"/>
      <c r="K29" s="213">
        <f>G29*I29</f>
        <v>0</v>
      </c>
      <c r="L29" s="236">
        <f t="shared" si="2"/>
        <v>0</v>
      </c>
      <c r="M29" s="215">
        <f>L29*1.21</f>
        <v>0</v>
      </c>
    </row>
    <row r="30" spans="2:13" x14ac:dyDescent="0.3">
      <c r="B30" s="294" t="s">
        <v>3163</v>
      </c>
      <c r="C30" s="209"/>
      <c r="D30" s="210" t="s">
        <v>1368</v>
      </c>
      <c r="E30" s="69" t="s">
        <v>2522</v>
      </c>
      <c r="F30" s="228" t="s">
        <v>47</v>
      </c>
      <c r="G30" s="236">
        <v>12</v>
      </c>
      <c r="H30" s="237"/>
      <c r="I30" s="237"/>
      <c r="J30" s="236"/>
      <c r="K30" s="236">
        <f>G30*I30</f>
        <v>0</v>
      </c>
      <c r="L30" s="236">
        <f t="shared" si="2"/>
        <v>0</v>
      </c>
      <c r="M30" s="238">
        <f>L30*1.21</f>
        <v>0</v>
      </c>
    </row>
    <row r="31" spans="2:13" ht="21" customHeight="1" thickBot="1" x14ac:dyDescent="0.35">
      <c r="B31" s="249"/>
      <c r="C31" s="250"/>
      <c r="D31" s="250"/>
      <c r="E31" s="250" t="s">
        <v>42</v>
      </c>
      <c r="F31" s="250"/>
      <c r="G31" s="250"/>
      <c r="H31" s="250"/>
      <c r="I31" s="250"/>
      <c r="J31" s="251"/>
      <c r="K31" s="251">
        <f>SUBTOTAL(9,K9:K30)</f>
        <v>0</v>
      </c>
      <c r="L31" s="251">
        <f>SUBTOTAL(9,L9:L30)</f>
        <v>0</v>
      </c>
      <c r="M31" s="252">
        <f>SUBTOTAL(9,M9:M30)</f>
        <v>0</v>
      </c>
    </row>
    <row r="32" spans="2:13" x14ac:dyDescent="0.3">
      <c r="B32" s="307"/>
      <c r="C32" s="307"/>
      <c r="D32" s="307"/>
      <c r="E32" s="307"/>
      <c r="F32" s="307"/>
      <c r="G32" s="307"/>
      <c r="H32" s="307"/>
      <c r="I32" s="307"/>
      <c r="J32" s="307"/>
      <c r="K32" s="307"/>
      <c r="L32" s="307"/>
      <c r="M32" s="307"/>
    </row>
  </sheetData>
  <sheetProtection algorithmName="SHA-512" hashValue="YUypCnVMSGMpebcBVTzcmlYS2HgfmE0ommQ1FMurgEeqON1MagzMBAKIqAPofouSj6N9VFCzr8BQNTBctRI34g==" saltValue="zNeXxOeyf3BhnI13htpkZw==" spinCount="100000" sheet="1" objects="1" scenarios="1"/>
  <mergeCells count="16">
    <mergeCell ref="B2:C2"/>
    <mergeCell ref="D2:H2"/>
    <mergeCell ref="I2:M2"/>
    <mergeCell ref="B3:C3"/>
    <mergeCell ref="D3:H3"/>
    <mergeCell ref="I3:M3"/>
    <mergeCell ref="B32:M32"/>
    <mergeCell ref="B4:C4"/>
    <mergeCell ref="D4:H4"/>
    <mergeCell ref="I4:M4"/>
    <mergeCell ref="B5:C5"/>
    <mergeCell ref="E5:M5"/>
    <mergeCell ref="B7:G7"/>
    <mergeCell ref="H7:I7"/>
    <mergeCell ref="J7:K7"/>
    <mergeCell ref="L7:M7"/>
  </mergeCells>
  <pageMargins left="0.25" right="0.25" top="0.75" bottom="0.75" header="0.3" footer="0.3"/>
  <pageSetup paperSize="9" scale="87"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A29D3-0820-4FBF-BEA9-F0C2BB765CA5}">
  <dimension ref="B1:Q49"/>
  <sheetViews>
    <sheetView workbookViewId="0">
      <selection sqref="A1:XFD1048576"/>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s="50" customFormat="1"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1648</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1649</v>
      </c>
      <c r="D9" s="18"/>
      <c r="E9" s="19" t="s">
        <v>39</v>
      </c>
      <c r="F9" s="19"/>
      <c r="G9" s="19"/>
      <c r="H9" s="19"/>
      <c r="I9" s="19"/>
      <c r="J9" s="20">
        <f>SUBTOTAL(9,J10:J13)</f>
        <v>0</v>
      </c>
      <c r="K9" s="20">
        <f>SUBTOTAL(9,K10:K13)</f>
        <v>0</v>
      </c>
      <c r="L9" s="20">
        <f>SUBTOTAL(9,L10:L13)</f>
        <v>0</v>
      </c>
      <c r="M9" s="21">
        <f>SUBTOTAL(9,M10:M13)</f>
        <v>0</v>
      </c>
      <c r="N9" s="16"/>
      <c r="O9" s="16"/>
      <c r="P9" s="16"/>
      <c r="Q9" s="16"/>
    </row>
    <row r="10" spans="2:17" x14ac:dyDescent="0.3">
      <c r="B10" s="22">
        <v>1</v>
      </c>
      <c r="C10" s="23" t="s">
        <v>1650</v>
      </c>
      <c r="D10" s="24" t="s">
        <v>40</v>
      </c>
      <c r="E10" s="25" t="s">
        <v>1651</v>
      </c>
      <c r="F10" s="26" t="s">
        <v>1652</v>
      </c>
      <c r="G10" s="27">
        <v>12</v>
      </c>
      <c r="H10" s="28"/>
      <c r="I10" s="28"/>
      <c r="J10" s="27">
        <f>G10*H10</f>
        <v>0</v>
      </c>
      <c r="K10" s="27">
        <f>G10*I10</f>
        <v>0</v>
      </c>
      <c r="L10" s="27">
        <f>J10+K10</f>
        <v>0</v>
      </c>
      <c r="M10" s="29">
        <f>L10*1.21</f>
        <v>0</v>
      </c>
    </row>
    <row r="11" spans="2:17" x14ac:dyDescent="0.3">
      <c r="B11" s="22"/>
      <c r="C11" s="23"/>
      <c r="D11" s="24" t="s">
        <v>40</v>
      </c>
      <c r="E11" s="52" t="s">
        <v>1653</v>
      </c>
      <c r="F11" s="26"/>
      <c r="G11" s="27"/>
      <c r="H11" s="28"/>
      <c r="I11" s="28"/>
      <c r="J11" s="27"/>
      <c r="K11" s="27"/>
      <c r="L11" s="27"/>
      <c r="M11" s="29"/>
    </row>
    <row r="12" spans="2:17" x14ac:dyDescent="0.3">
      <c r="B12" s="22">
        <f>MAX(B10:B10)+1</f>
        <v>2</v>
      </c>
      <c r="C12" s="23" t="s">
        <v>1654</v>
      </c>
      <c r="D12" s="24" t="s">
        <v>40</v>
      </c>
      <c r="E12" s="25" t="s">
        <v>1655</v>
      </c>
      <c r="F12" s="26" t="s">
        <v>1652</v>
      </c>
      <c r="G12" s="27">
        <v>12</v>
      </c>
      <c r="H12" s="28"/>
      <c r="I12" s="28"/>
      <c r="J12" s="27">
        <f>G12*H12</f>
        <v>0</v>
      </c>
      <c r="K12" s="27">
        <f>G12*I12</f>
        <v>0</v>
      </c>
      <c r="L12" s="27">
        <f>J12+K12</f>
        <v>0</v>
      </c>
      <c r="M12" s="29">
        <f>L12*1.21</f>
        <v>0</v>
      </c>
    </row>
    <row r="13" spans="2:17" x14ac:dyDescent="0.3">
      <c r="B13" s="22">
        <f>MAX(B10:B12)+1</f>
        <v>3</v>
      </c>
      <c r="C13" s="23" t="s">
        <v>1656</v>
      </c>
      <c r="D13" s="24" t="s">
        <v>40</v>
      </c>
      <c r="E13" s="25" t="s">
        <v>1657</v>
      </c>
      <c r="F13" s="26" t="s">
        <v>47</v>
      </c>
      <c r="G13" s="27">
        <v>1</v>
      </c>
      <c r="H13" s="28"/>
      <c r="I13" s="28"/>
      <c r="J13" s="27">
        <f>G13*H13</f>
        <v>0</v>
      </c>
      <c r="K13" s="27">
        <f>G13*I13</f>
        <v>0</v>
      </c>
      <c r="L13" s="27">
        <f>J13+K13</f>
        <v>0</v>
      </c>
      <c r="M13" s="29">
        <f>L13*1.21</f>
        <v>0</v>
      </c>
    </row>
    <row r="14" spans="2:17" x14ac:dyDescent="0.3">
      <c r="B14" s="17"/>
      <c r="C14" s="18" t="s">
        <v>1658</v>
      </c>
      <c r="D14" s="18"/>
      <c r="E14" s="19" t="s">
        <v>1659</v>
      </c>
      <c r="F14" s="30"/>
      <c r="G14" s="19"/>
      <c r="H14" s="19"/>
      <c r="I14" s="19"/>
      <c r="J14" s="20">
        <f>SUBTOTAL(9,J15:J17)</f>
        <v>0</v>
      </c>
      <c r="K14" s="20">
        <f>SUBTOTAL(9,K15:K17)</f>
        <v>0</v>
      </c>
      <c r="L14" s="20">
        <f>SUBTOTAL(9,L15:L17)</f>
        <v>0</v>
      </c>
      <c r="M14" s="21">
        <f>SUBTOTAL(9,M15:M17)</f>
        <v>0</v>
      </c>
    </row>
    <row r="15" spans="2:17" x14ac:dyDescent="0.3">
      <c r="B15" s="22">
        <f>MAX(B13:B14)+1</f>
        <v>4</v>
      </c>
      <c r="C15" s="23" t="s">
        <v>1660</v>
      </c>
      <c r="D15" s="24" t="s">
        <v>40</v>
      </c>
      <c r="E15" s="25" t="s">
        <v>1661</v>
      </c>
      <c r="F15" s="26" t="s">
        <v>47</v>
      </c>
      <c r="G15" s="27">
        <v>1</v>
      </c>
      <c r="H15" s="28"/>
      <c r="I15" s="28"/>
      <c r="J15" s="27">
        <f>G15*H15</f>
        <v>0</v>
      </c>
      <c r="K15" s="27">
        <f>G15*I15</f>
        <v>0</v>
      </c>
      <c r="L15" s="27">
        <f>J15+K15</f>
        <v>0</v>
      </c>
      <c r="M15" s="29">
        <f>L15*1.21</f>
        <v>0</v>
      </c>
    </row>
    <row r="16" spans="2:17" ht="60" x14ac:dyDescent="0.3">
      <c r="B16" s="22"/>
      <c r="C16" s="23"/>
      <c r="D16" s="23"/>
      <c r="E16" s="52" t="s">
        <v>1662</v>
      </c>
      <c r="F16" s="26"/>
      <c r="G16" s="27"/>
      <c r="H16" s="28"/>
      <c r="I16" s="28"/>
      <c r="J16" s="27"/>
      <c r="K16" s="27"/>
      <c r="L16" s="27"/>
      <c r="M16" s="29"/>
    </row>
    <row r="17" spans="2:13" x14ac:dyDescent="0.3">
      <c r="B17" s="22">
        <f>MAX(B14:B15)+1</f>
        <v>5</v>
      </c>
      <c r="C17" s="23" t="s">
        <v>1663</v>
      </c>
      <c r="D17" s="24" t="s">
        <v>40</v>
      </c>
      <c r="E17" s="25" t="s">
        <v>1664</v>
      </c>
      <c r="F17" s="26" t="s">
        <v>41</v>
      </c>
      <c r="G17" s="27">
        <v>1</v>
      </c>
      <c r="H17" s="28"/>
      <c r="I17" s="28"/>
      <c r="J17" s="27">
        <f>G17*H17</f>
        <v>0</v>
      </c>
      <c r="K17" s="27">
        <f>G17*I17</f>
        <v>0</v>
      </c>
      <c r="L17" s="27">
        <f>J17+K17</f>
        <v>0</v>
      </c>
      <c r="M17" s="29">
        <f>L17*1.21</f>
        <v>0</v>
      </c>
    </row>
    <row r="18" spans="2:13" ht="24" x14ac:dyDescent="0.3">
      <c r="B18" s="64"/>
      <c r="C18" s="23"/>
      <c r="D18" s="23"/>
      <c r="E18" s="52" t="s">
        <v>1665</v>
      </c>
      <c r="F18" s="26"/>
      <c r="G18" s="27"/>
      <c r="H18" s="28"/>
      <c r="I18" s="28"/>
      <c r="J18" s="27"/>
      <c r="K18" s="27"/>
      <c r="L18" s="27"/>
      <c r="M18" s="65"/>
    </row>
    <row r="19" spans="2:13" x14ac:dyDescent="0.3">
      <c r="B19" s="17"/>
      <c r="C19" s="18" t="s">
        <v>1666</v>
      </c>
      <c r="D19" s="18"/>
      <c r="E19" s="19" t="s">
        <v>1667</v>
      </c>
      <c r="F19" s="30"/>
      <c r="G19" s="19"/>
      <c r="H19" s="19"/>
      <c r="I19" s="19"/>
      <c r="J19" s="20">
        <f>SUBTOTAL(9,J20:J20)</f>
        <v>0</v>
      </c>
      <c r="K19" s="20">
        <f>SUBTOTAL(9,K20:K20)</f>
        <v>0</v>
      </c>
      <c r="L19" s="20">
        <f>SUBTOTAL(9,L20:L20)</f>
        <v>0</v>
      </c>
      <c r="M19" s="21">
        <f>SUBTOTAL(9,M20:M20)</f>
        <v>0</v>
      </c>
    </row>
    <row r="20" spans="2:13" ht="27.6" x14ac:dyDescent="0.3">
      <c r="B20" s="22">
        <f>MAX(B15:B19)+1</f>
        <v>6</v>
      </c>
      <c r="C20" s="23" t="s">
        <v>1668</v>
      </c>
      <c r="D20" s="24" t="s">
        <v>40</v>
      </c>
      <c r="E20" s="25" t="s">
        <v>1669</v>
      </c>
      <c r="F20" s="26" t="s">
        <v>41</v>
      </c>
      <c r="G20" s="27">
        <v>1</v>
      </c>
      <c r="H20" s="28"/>
      <c r="I20" s="28"/>
      <c r="J20" s="27">
        <f>G20*H20</f>
        <v>0</v>
      </c>
      <c r="K20" s="27">
        <f>G20*I20</f>
        <v>0</v>
      </c>
      <c r="L20" s="27">
        <f>J20+K20</f>
        <v>0</v>
      </c>
      <c r="M20" s="29">
        <f>L20*1.21</f>
        <v>0</v>
      </c>
    </row>
    <row r="21" spans="2:13" x14ac:dyDescent="0.3">
      <c r="B21" s="42"/>
      <c r="C21" s="43" t="s">
        <v>1670</v>
      </c>
      <c r="D21" s="43"/>
      <c r="E21" s="19" t="s">
        <v>1671</v>
      </c>
      <c r="F21" s="30"/>
      <c r="G21" s="19"/>
      <c r="H21" s="19"/>
      <c r="I21" s="19"/>
      <c r="J21" s="20">
        <f>SUBTOTAL(9,J22:J29)</f>
        <v>0</v>
      </c>
      <c r="K21" s="20">
        <f>SUBTOTAL(9,K22:K29)</f>
        <v>0</v>
      </c>
      <c r="L21" s="20">
        <f>SUBTOTAL(9,L22:L29)</f>
        <v>0</v>
      </c>
      <c r="M21" s="21">
        <f>SUBTOTAL(9,M22:M29)</f>
        <v>0</v>
      </c>
    </row>
    <row r="22" spans="2:13" ht="27.6" x14ac:dyDescent="0.3">
      <c r="B22" s="22">
        <f t="shared" ref="B22:B28" si="0">MAX(B20:B21)+1</f>
        <v>7</v>
      </c>
      <c r="C22" s="23" t="s">
        <v>1672</v>
      </c>
      <c r="D22" s="24" t="s">
        <v>40</v>
      </c>
      <c r="E22" s="25" t="s">
        <v>1673</v>
      </c>
      <c r="F22" s="26" t="s">
        <v>108</v>
      </c>
      <c r="G22" s="27">
        <f>100+40</f>
        <v>140</v>
      </c>
      <c r="H22" s="28"/>
      <c r="I22" s="28"/>
      <c r="J22" s="27">
        <f t="shared" ref="J22:J29" si="1">G22*H22</f>
        <v>0</v>
      </c>
      <c r="K22" s="27">
        <f t="shared" ref="K22:K29" si="2">G22*I22</f>
        <v>0</v>
      </c>
      <c r="L22" s="27">
        <f t="shared" ref="L22:L29" si="3">J22+K22</f>
        <v>0</v>
      </c>
      <c r="M22" s="29">
        <f t="shared" ref="M22:M29" si="4">L22*1.21</f>
        <v>0</v>
      </c>
    </row>
    <row r="23" spans="2:13" x14ac:dyDescent="0.3">
      <c r="B23" s="22">
        <f t="shared" si="0"/>
        <v>8</v>
      </c>
      <c r="C23" s="23" t="s">
        <v>1674</v>
      </c>
      <c r="D23" s="24" t="s">
        <v>40</v>
      </c>
      <c r="E23" s="25" t="s">
        <v>1675</v>
      </c>
      <c r="F23" s="26" t="s">
        <v>108</v>
      </c>
      <c r="G23" s="27">
        <f>100+40</f>
        <v>140</v>
      </c>
      <c r="H23" s="28"/>
      <c r="I23" s="28"/>
      <c r="J23" s="27">
        <f t="shared" si="1"/>
        <v>0</v>
      </c>
      <c r="K23" s="27">
        <f t="shared" si="2"/>
        <v>0</v>
      </c>
      <c r="L23" s="27">
        <f t="shared" si="3"/>
        <v>0</v>
      </c>
      <c r="M23" s="29">
        <f t="shared" si="4"/>
        <v>0</v>
      </c>
    </row>
    <row r="24" spans="2:13" x14ac:dyDescent="0.3">
      <c r="B24" s="22">
        <f>MAX(B23:B23)+1</f>
        <v>9</v>
      </c>
      <c r="C24" s="23" t="s">
        <v>1676</v>
      </c>
      <c r="D24" s="24" t="s">
        <v>40</v>
      </c>
      <c r="E24" s="45" t="s">
        <v>1677</v>
      </c>
      <c r="F24" s="105" t="s">
        <v>41</v>
      </c>
      <c r="G24" s="47">
        <v>1</v>
      </c>
      <c r="H24" s="48"/>
      <c r="I24" s="48"/>
      <c r="J24" s="27">
        <f t="shared" si="1"/>
        <v>0</v>
      </c>
      <c r="K24" s="47">
        <f t="shared" si="2"/>
        <v>0</v>
      </c>
      <c r="L24" s="27">
        <f t="shared" si="3"/>
        <v>0</v>
      </c>
      <c r="M24" s="29">
        <f t="shared" si="4"/>
        <v>0</v>
      </c>
    </row>
    <row r="25" spans="2:13" x14ac:dyDescent="0.3">
      <c r="B25" s="22">
        <f>MAX(B24:B24)+1</f>
        <v>10</v>
      </c>
      <c r="C25" s="23" t="s">
        <v>1678</v>
      </c>
      <c r="D25" s="24" t="s">
        <v>40</v>
      </c>
      <c r="E25" s="45" t="s">
        <v>1679</v>
      </c>
      <c r="F25" s="105" t="s">
        <v>47</v>
      </c>
      <c r="G25" s="47">
        <v>2</v>
      </c>
      <c r="H25" s="48"/>
      <c r="I25" s="48"/>
      <c r="J25" s="27">
        <f t="shared" si="1"/>
        <v>0</v>
      </c>
      <c r="K25" s="47">
        <f t="shared" si="2"/>
        <v>0</v>
      </c>
      <c r="L25" s="27">
        <f t="shared" si="3"/>
        <v>0</v>
      </c>
      <c r="M25" s="29">
        <f t="shared" si="4"/>
        <v>0</v>
      </c>
    </row>
    <row r="26" spans="2:13" x14ac:dyDescent="0.3">
      <c r="B26" s="22">
        <f t="shared" si="0"/>
        <v>11</v>
      </c>
      <c r="C26" s="23" t="s">
        <v>1680</v>
      </c>
      <c r="D26" s="24" t="s">
        <v>40</v>
      </c>
      <c r="E26" s="45" t="s">
        <v>1681</v>
      </c>
      <c r="F26" s="105" t="s">
        <v>47</v>
      </c>
      <c r="G26" s="47">
        <v>2</v>
      </c>
      <c r="H26" s="48"/>
      <c r="I26" s="48"/>
      <c r="J26" s="27">
        <f t="shared" si="1"/>
        <v>0</v>
      </c>
      <c r="K26" s="47">
        <f t="shared" si="2"/>
        <v>0</v>
      </c>
      <c r="L26" s="27">
        <f t="shared" si="3"/>
        <v>0</v>
      </c>
      <c r="M26" s="29">
        <f t="shared" si="4"/>
        <v>0</v>
      </c>
    </row>
    <row r="27" spans="2:13" x14ac:dyDescent="0.3">
      <c r="B27" s="22">
        <f t="shared" si="0"/>
        <v>12</v>
      </c>
      <c r="C27" s="23" t="s">
        <v>1682</v>
      </c>
      <c r="D27" s="24" t="s">
        <v>40</v>
      </c>
      <c r="E27" s="45" t="s">
        <v>1683</v>
      </c>
      <c r="F27" s="105" t="s">
        <v>462</v>
      </c>
      <c r="G27" s="47">
        <f>ROUND((((40)*1.2)*1.05),0)</f>
        <v>50</v>
      </c>
      <c r="H27" s="48"/>
      <c r="I27" s="48"/>
      <c r="J27" s="27">
        <f t="shared" si="1"/>
        <v>0</v>
      </c>
      <c r="K27" s="47">
        <f t="shared" si="2"/>
        <v>0</v>
      </c>
      <c r="L27" s="27">
        <f t="shared" si="3"/>
        <v>0</v>
      </c>
      <c r="M27" s="29">
        <f t="shared" si="4"/>
        <v>0</v>
      </c>
    </row>
    <row r="28" spans="2:13" x14ac:dyDescent="0.3">
      <c r="B28" s="22">
        <f t="shared" si="0"/>
        <v>13</v>
      </c>
      <c r="C28" s="23" t="s">
        <v>1684</v>
      </c>
      <c r="D28" s="24" t="s">
        <v>40</v>
      </c>
      <c r="E28" s="45" t="s">
        <v>1685</v>
      </c>
      <c r="F28" s="105" t="s">
        <v>462</v>
      </c>
      <c r="G28" s="47">
        <f>ROUND((((55)*1.5)/1.61),0)</f>
        <v>51</v>
      </c>
      <c r="H28" s="48"/>
      <c r="I28" s="48"/>
      <c r="J28" s="27">
        <f t="shared" si="1"/>
        <v>0</v>
      </c>
      <c r="K28" s="47">
        <f t="shared" si="2"/>
        <v>0</v>
      </c>
      <c r="L28" s="27">
        <f t="shared" si="3"/>
        <v>0</v>
      </c>
      <c r="M28" s="29">
        <f t="shared" si="4"/>
        <v>0</v>
      </c>
    </row>
    <row r="29" spans="2:13" x14ac:dyDescent="0.3">
      <c r="B29" s="22">
        <f>MAX(B25:B28)+1</f>
        <v>14</v>
      </c>
      <c r="C29" s="23" t="s">
        <v>1686</v>
      </c>
      <c r="D29" s="24" t="s">
        <v>40</v>
      </c>
      <c r="E29" s="25" t="s">
        <v>1687</v>
      </c>
      <c r="F29" s="26" t="s">
        <v>1652</v>
      </c>
      <c r="G29" s="27">
        <v>12</v>
      </c>
      <c r="H29" s="28"/>
      <c r="I29" s="28"/>
      <c r="J29" s="27">
        <f t="shared" si="1"/>
        <v>0</v>
      </c>
      <c r="K29" s="27">
        <f t="shared" si="2"/>
        <v>0</v>
      </c>
      <c r="L29" s="27">
        <f t="shared" si="3"/>
        <v>0</v>
      </c>
      <c r="M29" s="29">
        <f t="shared" si="4"/>
        <v>0</v>
      </c>
    </row>
    <row r="30" spans="2:13" x14ac:dyDescent="0.3">
      <c r="B30" s="42"/>
      <c r="C30" s="43" t="s">
        <v>1688</v>
      </c>
      <c r="D30" s="43"/>
      <c r="E30" s="19" t="s">
        <v>1689</v>
      </c>
      <c r="F30" s="30"/>
      <c r="G30" s="19"/>
      <c r="H30" s="19"/>
      <c r="I30" s="19"/>
      <c r="J30" s="20">
        <f>SUBTOTAL(9,J31:J48)</f>
        <v>0</v>
      </c>
      <c r="K30" s="20">
        <f>SUBTOTAL(9,K31:K48)</f>
        <v>0</v>
      </c>
      <c r="L30" s="20">
        <f>SUBTOTAL(9,L31:L48)</f>
        <v>0</v>
      </c>
      <c r="M30" s="21">
        <f>SUBTOTAL(9,M31:M48)</f>
        <v>0</v>
      </c>
    </row>
    <row r="31" spans="2:13" x14ac:dyDescent="0.3">
      <c r="B31" s="22">
        <f t="shared" ref="B31:B47" si="5">MAX(B29:B30)+1</f>
        <v>15</v>
      </c>
      <c r="C31" s="23" t="s">
        <v>1690</v>
      </c>
      <c r="D31" s="24" t="s">
        <v>40</v>
      </c>
      <c r="E31" s="25" t="s">
        <v>1691</v>
      </c>
      <c r="F31" s="26" t="s">
        <v>47</v>
      </c>
      <c r="G31" s="27">
        <f>3*6+3*8*3+4*3</f>
        <v>102</v>
      </c>
      <c r="H31" s="28"/>
      <c r="I31" s="28"/>
      <c r="J31" s="27">
        <f t="shared" ref="J31:J48" si="6">G31*H31</f>
        <v>0</v>
      </c>
      <c r="K31" s="27">
        <f t="shared" ref="K31:K48" si="7">G31*I31</f>
        <v>0</v>
      </c>
      <c r="L31" s="27">
        <f t="shared" ref="L31:L48" si="8">J31+K31</f>
        <v>0</v>
      </c>
      <c r="M31" s="29">
        <f t="shared" ref="M31:M48" si="9">L31*1.21</f>
        <v>0</v>
      </c>
    </row>
    <row r="32" spans="2:13" x14ac:dyDescent="0.3">
      <c r="B32" s="22">
        <f>MAX(B30:B31)+1</f>
        <v>16</v>
      </c>
      <c r="C32" s="23" t="s">
        <v>1692</v>
      </c>
      <c r="D32" s="24" t="s">
        <v>40</v>
      </c>
      <c r="E32" s="25" t="s">
        <v>1693</v>
      </c>
      <c r="F32" s="26" t="s">
        <v>47</v>
      </c>
      <c r="G32" s="27">
        <f>4*2</f>
        <v>8</v>
      </c>
      <c r="H32" s="28"/>
      <c r="I32" s="28"/>
      <c r="J32" s="27">
        <f t="shared" si="6"/>
        <v>0</v>
      </c>
      <c r="K32" s="27">
        <f t="shared" si="7"/>
        <v>0</v>
      </c>
      <c r="L32" s="27">
        <f t="shared" si="8"/>
        <v>0</v>
      </c>
      <c r="M32" s="29">
        <f t="shared" si="9"/>
        <v>0</v>
      </c>
    </row>
    <row r="33" spans="2:13" x14ac:dyDescent="0.3">
      <c r="B33" s="22">
        <f>MAX(B31:B32)+1</f>
        <v>17</v>
      </c>
      <c r="C33" s="23" t="s">
        <v>1694</v>
      </c>
      <c r="D33" s="24" t="s">
        <v>40</v>
      </c>
      <c r="E33" s="25" t="s">
        <v>1695</v>
      </c>
      <c r="F33" s="26" t="s">
        <v>47</v>
      </c>
      <c r="G33" s="27">
        <v>2</v>
      </c>
      <c r="H33" s="28"/>
      <c r="I33" s="28"/>
      <c r="J33" s="27">
        <f>G33*H33</f>
        <v>0</v>
      </c>
      <c r="K33" s="27">
        <f>G33*I33</f>
        <v>0</v>
      </c>
      <c r="L33" s="27">
        <f>J33+K33</f>
        <v>0</v>
      </c>
      <c r="M33" s="29">
        <f>L33*1.21</f>
        <v>0</v>
      </c>
    </row>
    <row r="34" spans="2:13" x14ac:dyDescent="0.3">
      <c r="B34" s="22">
        <f>MAX(B32:B33)+1</f>
        <v>18</v>
      </c>
      <c r="C34" s="23" t="s">
        <v>1696</v>
      </c>
      <c r="D34" s="24" t="s">
        <v>40</v>
      </c>
      <c r="E34" s="25" t="s">
        <v>1697</v>
      </c>
      <c r="F34" s="26" t="s">
        <v>47</v>
      </c>
      <c r="G34" s="27">
        <v>4</v>
      </c>
      <c r="H34" s="28"/>
      <c r="I34" s="28"/>
      <c r="J34" s="27">
        <f t="shared" si="6"/>
        <v>0</v>
      </c>
      <c r="K34" s="27">
        <f t="shared" si="7"/>
        <v>0</v>
      </c>
      <c r="L34" s="27">
        <f t="shared" si="8"/>
        <v>0</v>
      </c>
      <c r="M34" s="29">
        <f t="shared" si="9"/>
        <v>0</v>
      </c>
    </row>
    <row r="35" spans="2:13" x14ac:dyDescent="0.3">
      <c r="B35" s="22">
        <f>MAX(B33:B34)+1</f>
        <v>19</v>
      </c>
      <c r="C35" s="23" t="s">
        <v>1698</v>
      </c>
      <c r="D35" s="24" t="s">
        <v>40</v>
      </c>
      <c r="E35" s="25" t="s">
        <v>1699</v>
      </c>
      <c r="F35" s="26" t="s">
        <v>47</v>
      </c>
      <c r="G35" s="27">
        <f>ROUND((((130.8+20)*1.1)/0.8),0)</f>
        <v>207</v>
      </c>
      <c r="H35" s="28"/>
      <c r="I35" s="28"/>
      <c r="J35" s="27">
        <f t="shared" si="6"/>
        <v>0</v>
      </c>
      <c r="K35" s="27">
        <f t="shared" si="7"/>
        <v>0</v>
      </c>
      <c r="L35" s="27">
        <f t="shared" si="8"/>
        <v>0</v>
      </c>
      <c r="M35" s="29">
        <f t="shared" si="9"/>
        <v>0</v>
      </c>
    </row>
    <row r="36" spans="2:13" x14ac:dyDescent="0.3">
      <c r="B36" s="22">
        <f>MAX(B32:B35)+1</f>
        <v>20</v>
      </c>
      <c r="C36" s="23" t="s">
        <v>1700</v>
      </c>
      <c r="D36" s="24" t="s">
        <v>40</v>
      </c>
      <c r="E36" s="25" t="s">
        <v>1701</v>
      </c>
      <c r="F36" s="26" t="s">
        <v>47</v>
      </c>
      <c r="G36" s="27">
        <v>2</v>
      </c>
      <c r="H36" s="28"/>
      <c r="I36" s="28"/>
      <c r="J36" s="27">
        <f t="shared" si="6"/>
        <v>0</v>
      </c>
      <c r="K36" s="27">
        <f t="shared" si="7"/>
        <v>0</v>
      </c>
      <c r="L36" s="27">
        <f t="shared" si="8"/>
        <v>0</v>
      </c>
      <c r="M36" s="29">
        <f t="shared" si="9"/>
        <v>0</v>
      </c>
    </row>
    <row r="37" spans="2:13" x14ac:dyDescent="0.3">
      <c r="B37" s="22">
        <f t="shared" si="5"/>
        <v>21</v>
      </c>
      <c r="C37" s="23" t="s">
        <v>1702</v>
      </c>
      <c r="D37" s="24" t="s">
        <v>40</v>
      </c>
      <c r="E37" s="25" t="s">
        <v>1703</v>
      </c>
      <c r="F37" s="26" t="s">
        <v>47</v>
      </c>
      <c r="G37" s="27">
        <v>3</v>
      </c>
      <c r="H37" s="28"/>
      <c r="I37" s="28"/>
      <c r="J37" s="27">
        <f t="shared" si="6"/>
        <v>0</v>
      </c>
      <c r="K37" s="27">
        <f t="shared" si="7"/>
        <v>0</v>
      </c>
      <c r="L37" s="27">
        <f t="shared" si="8"/>
        <v>0</v>
      </c>
      <c r="M37" s="29">
        <f t="shared" si="9"/>
        <v>0</v>
      </c>
    </row>
    <row r="38" spans="2:13" x14ac:dyDescent="0.3">
      <c r="B38" s="22">
        <f>MAX(B35:B37)+1</f>
        <v>22</v>
      </c>
      <c r="C38" s="23" t="s">
        <v>1704</v>
      </c>
      <c r="D38" s="24" t="s">
        <v>40</v>
      </c>
      <c r="E38" s="25" t="s">
        <v>1705</v>
      </c>
      <c r="F38" s="26" t="s">
        <v>47</v>
      </c>
      <c r="G38" s="27">
        <v>4</v>
      </c>
      <c r="H38" s="28"/>
      <c r="I38" s="28"/>
      <c r="J38" s="27">
        <f t="shared" si="6"/>
        <v>0</v>
      </c>
      <c r="K38" s="27">
        <f t="shared" si="7"/>
        <v>0</v>
      </c>
      <c r="L38" s="27">
        <f t="shared" si="8"/>
        <v>0</v>
      </c>
      <c r="M38" s="29">
        <f t="shared" si="9"/>
        <v>0</v>
      </c>
    </row>
    <row r="39" spans="2:13" x14ac:dyDescent="0.3">
      <c r="B39" s="22">
        <f t="shared" si="5"/>
        <v>23</v>
      </c>
      <c r="C39" s="23" t="s">
        <v>1706</v>
      </c>
      <c r="D39" s="24" t="s">
        <v>40</v>
      </c>
      <c r="E39" s="25" t="s">
        <v>1707</v>
      </c>
      <c r="F39" s="26" t="s">
        <v>47</v>
      </c>
      <c r="G39" s="27">
        <v>1</v>
      </c>
      <c r="H39" s="28"/>
      <c r="I39" s="28"/>
      <c r="J39" s="27">
        <f t="shared" si="6"/>
        <v>0</v>
      </c>
      <c r="K39" s="27">
        <f t="shared" si="7"/>
        <v>0</v>
      </c>
      <c r="L39" s="27">
        <f t="shared" si="8"/>
        <v>0</v>
      </c>
      <c r="M39" s="29">
        <f t="shared" si="9"/>
        <v>0</v>
      </c>
    </row>
    <row r="40" spans="2:13" x14ac:dyDescent="0.3">
      <c r="B40" s="22">
        <f t="shared" si="5"/>
        <v>24</v>
      </c>
      <c r="C40" s="23" t="s">
        <v>1708</v>
      </c>
      <c r="D40" s="24" t="s">
        <v>40</v>
      </c>
      <c r="E40" s="25" t="s">
        <v>1709</v>
      </c>
      <c r="F40" s="26" t="s">
        <v>47</v>
      </c>
      <c r="G40" s="27">
        <f>2*G37+2*G38</f>
        <v>14</v>
      </c>
      <c r="H40" s="28"/>
      <c r="I40" s="28"/>
      <c r="J40" s="27">
        <f t="shared" si="6"/>
        <v>0</v>
      </c>
      <c r="K40" s="27">
        <f t="shared" si="7"/>
        <v>0</v>
      </c>
      <c r="L40" s="27">
        <f t="shared" si="8"/>
        <v>0</v>
      </c>
      <c r="M40" s="29">
        <f t="shared" si="9"/>
        <v>0</v>
      </c>
    </row>
    <row r="41" spans="2:13" ht="27.6" x14ac:dyDescent="0.3">
      <c r="B41" s="22">
        <f t="shared" si="5"/>
        <v>25</v>
      </c>
      <c r="C41" s="23" t="s">
        <v>1710</v>
      </c>
      <c r="D41" s="24" t="s">
        <v>40</v>
      </c>
      <c r="E41" s="25" t="s">
        <v>1711</v>
      </c>
      <c r="F41" s="26" t="s">
        <v>1712</v>
      </c>
      <c r="G41" s="27">
        <v>2</v>
      </c>
      <c r="H41" s="28"/>
      <c r="I41" s="28"/>
      <c r="J41" s="27">
        <f t="shared" si="6"/>
        <v>0</v>
      </c>
      <c r="K41" s="27">
        <f t="shared" si="7"/>
        <v>0</v>
      </c>
      <c r="L41" s="27">
        <f t="shared" si="8"/>
        <v>0</v>
      </c>
      <c r="M41" s="29">
        <f t="shared" si="9"/>
        <v>0</v>
      </c>
    </row>
    <row r="42" spans="2:13" ht="27.6" x14ac:dyDescent="0.3">
      <c r="B42" s="22">
        <f t="shared" si="5"/>
        <v>26</v>
      </c>
      <c r="C42" s="23" t="s">
        <v>1713</v>
      </c>
      <c r="D42" s="24" t="s">
        <v>40</v>
      </c>
      <c r="E42" s="25" t="s">
        <v>1714</v>
      </c>
      <c r="F42" s="26" t="s">
        <v>47</v>
      </c>
      <c r="G42" s="27">
        <v>3</v>
      </c>
      <c r="H42" s="28"/>
      <c r="I42" s="28"/>
      <c r="J42" s="27">
        <f t="shared" si="6"/>
        <v>0</v>
      </c>
      <c r="K42" s="27">
        <f t="shared" si="7"/>
        <v>0</v>
      </c>
      <c r="L42" s="27">
        <f t="shared" si="8"/>
        <v>0</v>
      </c>
      <c r="M42" s="29">
        <f t="shared" si="9"/>
        <v>0</v>
      </c>
    </row>
    <row r="43" spans="2:13" x14ac:dyDescent="0.3">
      <c r="B43" s="22">
        <f t="shared" si="5"/>
        <v>27</v>
      </c>
      <c r="C43" s="23" t="s">
        <v>1715</v>
      </c>
      <c r="D43" s="24" t="s">
        <v>40</v>
      </c>
      <c r="E43" s="25" t="s">
        <v>1716</v>
      </c>
      <c r="F43" s="26" t="s">
        <v>462</v>
      </c>
      <c r="G43" s="27">
        <f>ROUND((((40)*1.5)/1.61),0)</f>
        <v>37</v>
      </c>
      <c r="H43" s="28"/>
      <c r="I43" s="28"/>
      <c r="J43" s="27">
        <f t="shared" si="6"/>
        <v>0</v>
      </c>
      <c r="K43" s="27">
        <f t="shared" si="7"/>
        <v>0</v>
      </c>
      <c r="L43" s="27">
        <f t="shared" si="8"/>
        <v>0</v>
      </c>
      <c r="M43" s="29">
        <f t="shared" si="9"/>
        <v>0</v>
      </c>
    </row>
    <row r="44" spans="2:13" x14ac:dyDescent="0.3">
      <c r="B44" s="22">
        <f t="shared" si="5"/>
        <v>28</v>
      </c>
      <c r="C44" s="23" t="s">
        <v>1717</v>
      </c>
      <c r="D44" s="24" t="s">
        <v>40</v>
      </c>
      <c r="E44" s="25" t="s">
        <v>1718</v>
      </c>
      <c r="F44" s="26" t="s">
        <v>47</v>
      </c>
      <c r="G44" s="27">
        <v>2</v>
      </c>
      <c r="H44" s="28"/>
      <c r="I44" s="28"/>
      <c r="J44" s="27">
        <f t="shared" si="6"/>
        <v>0</v>
      </c>
      <c r="K44" s="27">
        <f t="shared" si="7"/>
        <v>0</v>
      </c>
      <c r="L44" s="27">
        <f t="shared" si="8"/>
        <v>0</v>
      </c>
      <c r="M44" s="29">
        <f t="shared" si="9"/>
        <v>0</v>
      </c>
    </row>
    <row r="45" spans="2:13" x14ac:dyDescent="0.3">
      <c r="B45" s="22">
        <f t="shared" si="5"/>
        <v>29</v>
      </c>
      <c r="C45" s="23" t="s">
        <v>1719</v>
      </c>
      <c r="D45" s="24" t="s">
        <v>40</v>
      </c>
      <c r="E45" s="25" t="s">
        <v>1720</v>
      </c>
      <c r="F45" s="26" t="s">
        <v>462</v>
      </c>
      <c r="G45" s="27">
        <f>ROUND((((140+20)*1.5)/7.4),0)</f>
        <v>32</v>
      </c>
      <c r="H45" s="28"/>
      <c r="I45" s="28"/>
      <c r="J45" s="27">
        <f t="shared" si="6"/>
        <v>0</v>
      </c>
      <c r="K45" s="27">
        <f t="shared" si="7"/>
        <v>0</v>
      </c>
      <c r="L45" s="27">
        <f t="shared" si="8"/>
        <v>0</v>
      </c>
      <c r="M45" s="29">
        <f t="shared" si="9"/>
        <v>0</v>
      </c>
    </row>
    <row r="46" spans="2:13" x14ac:dyDescent="0.3">
      <c r="B46" s="22">
        <f>MAX(B43:B45)+1</f>
        <v>30</v>
      </c>
      <c r="C46" s="23" t="s">
        <v>1721</v>
      </c>
      <c r="D46" s="24" t="s">
        <v>40</v>
      </c>
      <c r="E46" s="25" t="s">
        <v>1722</v>
      </c>
      <c r="F46" s="26" t="s">
        <v>47</v>
      </c>
      <c r="G46" s="27">
        <f>10+2</f>
        <v>12</v>
      </c>
      <c r="H46" s="28"/>
      <c r="I46" s="28"/>
      <c r="J46" s="27">
        <f t="shared" si="6"/>
        <v>0</v>
      </c>
      <c r="K46" s="27">
        <f t="shared" si="7"/>
        <v>0</v>
      </c>
      <c r="L46" s="27">
        <f t="shared" si="8"/>
        <v>0</v>
      </c>
      <c r="M46" s="29">
        <f t="shared" si="9"/>
        <v>0</v>
      </c>
    </row>
    <row r="47" spans="2:13" x14ac:dyDescent="0.3">
      <c r="B47" s="22">
        <f t="shared" si="5"/>
        <v>31</v>
      </c>
      <c r="C47" s="23" t="s">
        <v>1723</v>
      </c>
      <c r="D47" s="24" t="s">
        <v>40</v>
      </c>
      <c r="E47" s="25" t="s">
        <v>1724</v>
      </c>
      <c r="F47" s="26" t="s">
        <v>41</v>
      </c>
      <c r="G47" s="27">
        <v>1</v>
      </c>
      <c r="H47" s="28"/>
      <c r="I47" s="28"/>
      <c r="J47" s="27">
        <f t="shared" si="6"/>
        <v>0</v>
      </c>
      <c r="K47" s="27">
        <f t="shared" si="7"/>
        <v>0</v>
      </c>
      <c r="L47" s="27">
        <f t="shared" si="8"/>
        <v>0</v>
      </c>
      <c r="M47" s="29">
        <f t="shared" si="9"/>
        <v>0</v>
      </c>
    </row>
    <row r="48" spans="2:13" ht="15" thickBot="1" x14ac:dyDescent="0.35">
      <c r="B48" s="31">
        <f>MAX(B45:B47)+1</f>
        <v>32</v>
      </c>
      <c r="C48" s="12" t="s">
        <v>1725</v>
      </c>
      <c r="D48" s="32" t="s">
        <v>40</v>
      </c>
      <c r="E48" s="33" t="s">
        <v>1726</v>
      </c>
      <c r="F48" s="32" t="s">
        <v>41</v>
      </c>
      <c r="G48" s="35">
        <v>1</v>
      </c>
      <c r="H48" s="36"/>
      <c r="I48" s="36"/>
      <c r="J48" s="35">
        <f t="shared" si="6"/>
        <v>0</v>
      </c>
      <c r="K48" s="35">
        <f t="shared" si="7"/>
        <v>0</v>
      </c>
      <c r="L48" s="35">
        <f t="shared" si="8"/>
        <v>0</v>
      </c>
      <c r="M48" s="37">
        <f t="shared" si="9"/>
        <v>0</v>
      </c>
    </row>
    <row r="49" spans="2:13" ht="15.6" thickTop="1" thickBot="1" x14ac:dyDescent="0.35">
      <c r="B49" s="11"/>
      <c r="C49" s="38"/>
      <c r="D49" s="38"/>
      <c r="E49" s="38" t="s">
        <v>42</v>
      </c>
      <c r="F49" s="38"/>
      <c r="G49" s="38"/>
      <c r="H49" s="38"/>
      <c r="I49" s="38"/>
      <c r="J49" s="39">
        <f>SUBTOTAL(9,J9:J48)</f>
        <v>0</v>
      </c>
      <c r="K49" s="39">
        <f>SUBTOTAL(9,K9:K48)</f>
        <v>0</v>
      </c>
      <c r="L49" s="39">
        <f>SUBTOTAL(9,L9:L48)</f>
        <v>0</v>
      </c>
      <c r="M49" s="40">
        <f>SUBTOTAL(9,M9:M48)</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DAC1B-01C6-41BC-9236-DD6EF7E02585}">
  <dimension ref="B1:P58"/>
  <sheetViews>
    <sheetView topLeftCell="A8" workbookViewId="0">
      <selection sqref="A1:XFD1048576"/>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6" ht="15" thickBot="1" x14ac:dyDescent="0.35"/>
    <row r="2" spans="2:16" x14ac:dyDescent="0.3">
      <c r="B2" s="393" t="s">
        <v>1</v>
      </c>
      <c r="C2" s="394"/>
      <c r="D2" s="395" t="s">
        <v>2</v>
      </c>
      <c r="E2" s="395"/>
      <c r="F2" s="395"/>
      <c r="G2" s="395"/>
      <c r="H2" s="395"/>
      <c r="I2" s="396"/>
      <c r="J2" s="396"/>
      <c r="K2" s="396"/>
      <c r="L2" s="396"/>
      <c r="M2" s="397"/>
    </row>
    <row r="3" spans="2:16" x14ac:dyDescent="0.3">
      <c r="B3" s="398" t="s">
        <v>3</v>
      </c>
      <c r="C3" s="399"/>
      <c r="D3" s="400" t="s">
        <v>4</v>
      </c>
      <c r="E3" s="400"/>
      <c r="F3" s="400"/>
      <c r="G3" s="400"/>
      <c r="H3" s="400"/>
      <c r="I3" s="401"/>
      <c r="J3" s="401"/>
      <c r="K3" s="401"/>
      <c r="L3" s="401"/>
      <c r="M3" s="402"/>
    </row>
    <row r="4" spans="2:16" x14ac:dyDescent="0.3">
      <c r="B4" s="398" t="s">
        <v>25</v>
      </c>
      <c r="C4" s="399"/>
      <c r="D4" s="403" t="s">
        <v>1727</v>
      </c>
      <c r="E4" s="403"/>
      <c r="F4" s="403"/>
      <c r="G4" s="403"/>
      <c r="H4" s="403"/>
      <c r="I4" s="404"/>
      <c r="J4" s="404"/>
      <c r="K4" s="404"/>
      <c r="L4" s="404"/>
      <c r="M4" s="405"/>
    </row>
    <row r="5" spans="2:16" ht="15" thickBot="1" x14ac:dyDescent="0.35">
      <c r="B5" s="406" t="s">
        <v>5</v>
      </c>
      <c r="C5" s="407"/>
      <c r="D5" s="2" t="s">
        <v>6</v>
      </c>
      <c r="E5" s="408"/>
      <c r="F5" s="408"/>
      <c r="G5" s="408"/>
      <c r="H5" s="408"/>
      <c r="I5" s="408"/>
      <c r="J5" s="408"/>
      <c r="K5" s="408"/>
      <c r="L5" s="408"/>
      <c r="M5" s="409"/>
    </row>
    <row r="6" spans="2:16" ht="15" thickBot="1" x14ac:dyDescent="0.35"/>
    <row r="7" spans="2:16" x14ac:dyDescent="0.3">
      <c r="B7" s="390"/>
      <c r="C7" s="391"/>
      <c r="D7" s="391"/>
      <c r="E7" s="391"/>
      <c r="F7" s="391"/>
      <c r="G7" s="391"/>
      <c r="H7" s="391" t="s">
        <v>26</v>
      </c>
      <c r="I7" s="391"/>
      <c r="J7" s="391" t="s">
        <v>27</v>
      </c>
      <c r="K7" s="391"/>
      <c r="L7" s="391" t="s">
        <v>28</v>
      </c>
      <c r="M7" s="392"/>
    </row>
    <row r="8" spans="2:16"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row>
    <row r="9" spans="2:16" ht="15" thickTop="1" x14ac:dyDescent="0.3">
      <c r="B9" s="17"/>
      <c r="C9" s="18" t="s">
        <v>1728</v>
      </c>
      <c r="D9" s="18"/>
      <c r="E9" s="19" t="s">
        <v>39</v>
      </c>
      <c r="F9" s="19"/>
      <c r="G9" s="19"/>
      <c r="H9" s="19"/>
      <c r="I9" s="19"/>
      <c r="J9" s="20">
        <f>SUBTOTAL(9,J10:J20)</f>
        <v>0</v>
      </c>
      <c r="K9" s="20">
        <f>SUBTOTAL(9,K10:K20)</f>
        <v>0</v>
      </c>
      <c r="L9" s="20">
        <f>SUBTOTAL(9,L10:L20)</f>
        <v>0</v>
      </c>
      <c r="M9" s="21">
        <f>SUBTOTAL(9,M10:M20)</f>
        <v>0</v>
      </c>
      <c r="N9" s="16"/>
      <c r="O9" s="16"/>
      <c r="P9" s="16"/>
    </row>
    <row r="10" spans="2:16" x14ac:dyDescent="0.3">
      <c r="B10" s="22">
        <v>1</v>
      </c>
      <c r="C10" s="23" t="s">
        <v>1729</v>
      </c>
      <c r="D10" s="91" t="s">
        <v>1368</v>
      </c>
      <c r="E10" s="25" t="s">
        <v>1730</v>
      </c>
      <c r="F10" s="24" t="s">
        <v>41</v>
      </c>
      <c r="G10" s="27">
        <v>1</v>
      </c>
      <c r="H10" s="28"/>
      <c r="I10" s="28"/>
      <c r="J10" s="27">
        <f>G10*H10</f>
        <v>0</v>
      </c>
      <c r="K10" s="27">
        <f>G10*I10</f>
        <v>0</v>
      </c>
      <c r="L10" s="27">
        <f>J10+K10</f>
        <v>0</v>
      </c>
      <c r="M10" s="29">
        <f>L10*1.21</f>
        <v>0</v>
      </c>
    </row>
    <row r="11" spans="2:16" x14ac:dyDescent="0.3">
      <c r="B11" s="22">
        <f>IF(ISBLANK(G11),"",MAX($B$10:B10)+1)</f>
        <v>2</v>
      </c>
      <c r="C11" s="23" t="s">
        <v>1731</v>
      </c>
      <c r="D11" s="91" t="s">
        <v>1368</v>
      </c>
      <c r="E11" s="25" t="s">
        <v>1732</v>
      </c>
      <c r="F11" s="24" t="s">
        <v>41</v>
      </c>
      <c r="G11" s="27">
        <v>1</v>
      </c>
      <c r="H11" s="28"/>
      <c r="I11" s="28"/>
      <c r="J11" s="27">
        <f>G11*H11</f>
        <v>0</v>
      </c>
      <c r="K11" s="27">
        <f>G11*I11</f>
        <v>0</v>
      </c>
      <c r="L11" s="27">
        <f>J11+K11</f>
        <v>0</v>
      </c>
      <c r="M11" s="29">
        <f>L11*1.21</f>
        <v>0</v>
      </c>
    </row>
    <row r="12" spans="2:16" x14ac:dyDescent="0.3">
      <c r="B12" s="22">
        <f>IF(ISBLANK(G12),"",MAX($B$10:B11)+1)</f>
        <v>3</v>
      </c>
      <c r="C12" s="23" t="s">
        <v>1733</v>
      </c>
      <c r="D12" s="91" t="s">
        <v>1368</v>
      </c>
      <c r="E12" s="25" t="s">
        <v>1734</v>
      </c>
      <c r="F12" s="24" t="s">
        <v>41</v>
      </c>
      <c r="G12" s="27">
        <v>1</v>
      </c>
      <c r="H12" s="28"/>
      <c r="I12" s="28"/>
      <c r="J12" s="27">
        <f>G12*H12</f>
        <v>0</v>
      </c>
      <c r="K12" s="27">
        <f>G12*I12</f>
        <v>0</v>
      </c>
      <c r="L12" s="27">
        <f>J12+K12</f>
        <v>0</v>
      </c>
      <c r="M12" s="29">
        <f>L12*1.21</f>
        <v>0</v>
      </c>
    </row>
    <row r="13" spans="2:16" x14ac:dyDescent="0.3">
      <c r="B13" s="22">
        <f>IF(ISBLANK(G13),"",MAX($B$10:B12)+1)</f>
        <v>4</v>
      </c>
      <c r="C13" s="23" t="s">
        <v>1735</v>
      </c>
      <c r="D13" s="91" t="s">
        <v>1368</v>
      </c>
      <c r="E13" s="25" t="s">
        <v>1736</v>
      </c>
      <c r="F13" s="24" t="s">
        <v>41</v>
      </c>
      <c r="G13" s="27">
        <v>1</v>
      </c>
      <c r="H13" s="28"/>
      <c r="I13" s="28"/>
      <c r="J13" s="27">
        <f t="shared" ref="J13:J20" si="0">G13*H13</f>
        <v>0</v>
      </c>
      <c r="K13" s="27">
        <f t="shared" ref="K13:K20" si="1">G13*I13</f>
        <v>0</v>
      </c>
      <c r="L13" s="27">
        <f t="shared" ref="L13:L20" si="2">J13+K13</f>
        <v>0</v>
      </c>
      <c r="M13" s="29">
        <f t="shared" ref="M13:M20" si="3">L13*1.21</f>
        <v>0</v>
      </c>
    </row>
    <row r="14" spans="2:16" x14ac:dyDescent="0.3">
      <c r="B14" s="22">
        <f>IF(ISBLANK(G14),"",MAX($B$10:B13)+1)</f>
        <v>5</v>
      </c>
      <c r="C14" s="23" t="s">
        <v>1737</v>
      </c>
      <c r="D14" s="91" t="s">
        <v>1368</v>
      </c>
      <c r="E14" s="25" t="s">
        <v>1738</v>
      </c>
      <c r="F14" s="24" t="s">
        <v>41</v>
      </c>
      <c r="G14" s="27">
        <v>1</v>
      </c>
      <c r="H14" s="28"/>
      <c r="I14" s="28"/>
      <c r="J14" s="27">
        <f t="shared" si="0"/>
        <v>0</v>
      </c>
      <c r="K14" s="27">
        <f t="shared" si="1"/>
        <v>0</v>
      </c>
      <c r="L14" s="27">
        <f t="shared" si="2"/>
        <v>0</v>
      </c>
      <c r="M14" s="29">
        <f t="shared" si="3"/>
        <v>0</v>
      </c>
    </row>
    <row r="15" spans="2:16" x14ac:dyDescent="0.3">
      <c r="B15" s="22">
        <f>IF(ISBLANK(G15),"",MAX($B$10:B14)+1)</f>
        <v>6</v>
      </c>
      <c r="C15" s="23" t="s">
        <v>1739</v>
      </c>
      <c r="D15" s="91" t="s">
        <v>1368</v>
      </c>
      <c r="E15" s="25" t="s">
        <v>1740</v>
      </c>
      <c r="F15" s="24" t="s">
        <v>41</v>
      </c>
      <c r="G15" s="27">
        <v>1</v>
      </c>
      <c r="H15" s="28"/>
      <c r="I15" s="28"/>
      <c r="J15" s="27">
        <f t="shared" si="0"/>
        <v>0</v>
      </c>
      <c r="K15" s="27">
        <f t="shared" si="1"/>
        <v>0</v>
      </c>
      <c r="L15" s="27">
        <f t="shared" si="2"/>
        <v>0</v>
      </c>
      <c r="M15" s="29">
        <f t="shared" si="3"/>
        <v>0</v>
      </c>
    </row>
    <row r="16" spans="2:16" x14ac:dyDescent="0.3">
      <c r="B16" s="22">
        <f>IF(ISBLANK(G16),"",MAX($B$10:B15)+1)</f>
        <v>7</v>
      </c>
      <c r="C16" s="23" t="s">
        <v>1741</v>
      </c>
      <c r="D16" s="91" t="s">
        <v>1368</v>
      </c>
      <c r="E16" s="25" t="s">
        <v>1742</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1743</v>
      </c>
      <c r="D17" s="91" t="s">
        <v>1368</v>
      </c>
      <c r="E17" s="25" t="s">
        <v>1744</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1745</v>
      </c>
      <c r="D18" s="91" t="s">
        <v>1368</v>
      </c>
      <c r="E18" s="25" t="s">
        <v>1746</v>
      </c>
      <c r="F18" s="24" t="s">
        <v>41</v>
      </c>
      <c r="G18" s="27">
        <v>1</v>
      </c>
      <c r="H18" s="28"/>
      <c r="I18" s="28"/>
      <c r="J18" s="27">
        <f t="shared" si="0"/>
        <v>0</v>
      </c>
      <c r="K18" s="27">
        <f t="shared" si="1"/>
        <v>0</v>
      </c>
      <c r="L18" s="27">
        <f t="shared" si="2"/>
        <v>0</v>
      </c>
      <c r="M18" s="29">
        <f t="shared" si="3"/>
        <v>0</v>
      </c>
    </row>
    <row r="19" spans="2:13" x14ac:dyDescent="0.3">
      <c r="B19" s="22">
        <f>IF(ISBLANK(G19),"",MAX($B$10:B18)+1)</f>
        <v>10</v>
      </c>
      <c r="C19" s="23" t="s">
        <v>1747</v>
      </c>
      <c r="D19" s="91" t="s">
        <v>1368</v>
      </c>
      <c r="E19" s="25" t="s">
        <v>1748</v>
      </c>
      <c r="F19" s="24" t="s">
        <v>41</v>
      </c>
      <c r="G19" s="27">
        <v>1</v>
      </c>
      <c r="H19" s="28"/>
      <c r="I19" s="28"/>
      <c r="J19" s="27">
        <f t="shared" si="0"/>
        <v>0</v>
      </c>
      <c r="K19" s="27">
        <f t="shared" si="1"/>
        <v>0</v>
      </c>
      <c r="L19" s="27">
        <f t="shared" si="2"/>
        <v>0</v>
      </c>
      <c r="M19" s="29">
        <f t="shared" si="3"/>
        <v>0</v>
      </c>
    </row>
    <row r="20" spans="2:13" x14ac:dyDescent="0.3">
      <c r="B20" s="22">
        <f>IF(ISBLANK(G20),"",MAX($B$10:B19)+1)</f>
        <v>11</v>
      </c>
      <c r="C20" s="23" t="s">
        <v>1749</v>
      </c>
      <c r="D20" s="91" t="s">
        <v>1368</v>
      </c>
      <c r="E20" s="25" t="s">
        <v>1750</v>
      </c>
      <c r="F20" s="24" t="s">
        <v>41</v>
      </c>
      <c r="G20" s="27">
        <v>1</v>
      </c>
      <c r="H20" s="28"/>
      <c r="I20" s="28"/>
      <c r="J20" s="27">
        <f t="shared" si="0"/>
        <v>0</v>
      </c>
      <c r="K20" s="27">
        <f t="shared" si="1"/>
        <v>0</v>
      </c>
      <c r="L20" s="27">
        <f t="shared" si="2"/>
        <v>0</v>
      </c>
      <c r="M20" s="29">
        <f t="shared" si="3"/>
        <v>0</v>
      </c>
    </row>
    <row r="21" spans="2:13" x14ac:dyDescent="0.3">
      <c r="B21" s="17"/>
      <c r="C21" s="18" t="s">
        <v>1751</v>
      </c>
      <c r="D21" s="18"/>
      <c r="E21" s="19" t="s">
        <v>1752</v>
      </c>
      <c r="F21" s="19"/>
      <c r="G21" s="19"/>
      <c r="H21" s="19"/>
      <c r="I21" s="19"/>
      <c r="J21" s="20">
        <f>SUBTOTAL(9,J22:J36)</f>
        <v>0</v>
      </c>
      <c r="K21" s="20">
        <f>SUBTOTAL(9,K22:K36)</f>
        <v>0</v>
      </c>
      <c r="L21" s="20">
        <f>SUBTOTAL(9,L22:L36)</f>
        <v>0</v>
      </c>
      <c r="M21" s="21">
        <f>SUBTOTAL(9,M22:M36)</f>
        <v>0</v>
      </c>
    </row>
    <row r="22" spans="2:13" ht="55.2" x14ac:dyDescent="0.3">
      <c r="B22" s="22">
        <v>12</v>
      </c>
      <c r="C22" s="23" t="s">
        <v>1753</v>
      </c>
      <c r="D22" s="91" t="s">
        <v>1368</v>
      </c>
      <c r="E22" s="25" t="s">
        <v>1754</v>
      </c>
      <c r="F22" s="24" t="s">
        <v>41</v>
      </c>
      <c r="G22" s="27">
        <v>1</v>
      </c>
      <c r="H22" s="28"/>
      <c r="I22" s="28"/>
      <c r="J22" s="27">
        <f t="shared" ref="J22:J36" si="4">G22*H22</f>
        <v>0</v>
      </c>
      <c r="K22" s="27">
        <f t="shared" ref="K22:K36" si="5">G22*I22</f>
        <v>0</v>
      </c>
      <c r="L22" s="27">
        <f t="shared" ref="L22:L36" si="6">J22+K22</f>
        <v>0</v>
      </c>
      <c r="M22" s="29">
        <f t="shared" ref="M22:M36" si="7">L22*1.21</f>
        <v>0</v>
      </c>
    </row>
    <row r="23" spans="2:13" ht="41.4" x14ac:dyDescent="0.3">
      <c r="B23" s="22">
        <f>IF(ISBLANK(G23),"",MAX($B$21:B22)+1)</f>
        <v>13</v>
      </c>
      <c r="C23" s="23" t="s">
        <v>1755</v>
      </c>
      <c r="D23" s="91" t="s">
        <v>1368</v>
      </c>
      <c r="E23" s="25" t="s">
        <v>1756</v>
      </c>
      <c r="F23" s="24" t="s">
        <v>47</v>
      </c>
      <c r="G23" s="27">
        <v>1</v>
      </c>
      <c r="H23" s="28"/>
      <c r="I23" s="28"/>
      <c r="J23" s="27">
        <f t="shared" si="4"/>
        <v>0</v>
      </c>
      <c r="K23" s="27">
        <f t="shared" si="5"/>
        <v>0</v>
      </c>
      <c r="L23" s="27">
        <f t="shared" si="6"/>
        <v>0</v>
      </c>
      <c r="M23" s="29">
        <f t="shared" si="7"/>
        <v>0</v>
      </c>
    </row>
    <row r="24" spans="2:13" x14ac:dyDescent="0.3">
      <c r="B24" s="22">
        <f>IF(ISBLANK(G24),"",MAX($B$21:B23)+1)</f>
        <v>14</v>
      </c>
      <c r="C24" s="23" t="s">
        <v>1757</v>
      </c>
      <c r="D24" s="91" t="s">
        <v>1368</v>
      </c>
      <c r="E24" s="25" t="s">
        <v>1758</v>
      </c>
      <c r="F24" s="24" t="s">
        <v>47</v>
      </c>
      <c r="G24" s="27">
        <v>5</v>
      </c>
      <c r="H24" s="28"/>
      <c r="I24" s="28"/>
      <c r="J24" s="27">
        <f t="shared" si="4"/>
        <v>0</v>
      </c>
      <c r="K24" s="27">
        <f t="shared" si="5"/>
        <v>0</v>
      </c>
      <c r="L24" s="27">
        <f t="shared" si="6"/>
        <v>0</v>
      </c>
      <c r="M24" s="29">
        <f t="shared" si="7"/>
        <v>0</v>
      </c>
    </row>
    <row r="25" spans="2:13" ht="27.6" x14ac:dyDescent="0.3">
      <c r="B25" s="22">
        <f>IF(ISBLANK(G25),"",MAX($B$21:B24)+1)</f>
        <v>15</v>
      </c>
      <c r="C25" s="23" t="s">
        <v>1759</v>
      </c>
      <c r="D25" s="91" t="s">
        <v>1368</v>
      </c>
      <c r="E25" s="25" t="s">
        <v>1760</v>
      </c>
      <c r="F25" s="24" t="s">
        <v>47</v>
      </c>
      <c r="G25" s="27">
        <v>1</v>
      </c>
      <c r="H25" s="28"/>
      <c r="I25" s="28"/>
      <c r="J25" s="27">
        <f t="shared" si="4"/>
        <v>0</v>
      </c>
      <c r="K25" s="27">
        <f t="shared" si="5"/>
        <v>0</v>
      </c>
      <c r="L25" s="27">
        <f t="shared" si="6"/>
        <v>0</v>
      </c>
      <c r="M25" s="29">
        <f t="shared" si="7"/>
        <v>0</v>
      </c>
    </row>
    <row r="26" spans="2:13" x14ac:dyDescent="0.3">
      <c r="B26" s="22">
        <f>IF(ISBLANK(G26),"",MAX($B$21:B25)+1)</f>
        <v>16</v>
      </c>
      <c r="C26" s="23" t="s">
        <v>1761</v>
      </c>
      <c r="D26" s="24" t="s">
        <v>40</v>
      </c>
      <c r="E26" s="25" t="s">
        <v>1762</v>
      </c>
      <c r="F26" s="24" t="s">
        <v>47</v>
      </c>
      <c r="G26" s="27">
        <f>G24</f>
        <v>5</v>
      </c>
      <c r="H26" s="28"/>
      <c r="I26" s="28"/>
      <c r="J26" s="27">
        <f t="shared" si="4"/>
        <v>0</v>
      </c>
      <c r="K26" s="27">
        <f t="shared" si="5"/>
        <v>0</v>
      </c>
      <c r="L26" s="27">
        <f t="shared" si="6"/>
        <v>0</v>
      </c>
      <c r="M26" s="29">
        <f t="shared" si="7"/>
        <v>0</v>
      </c>
    </row>
    <row r="27" spans="2:13" x14ac:dyDescent="0.3">
      <c r="B27" s="22">
        <f>IF(ISBLANK(G27),"",MAX($B$21:B26)+1)</f>
        <v>17</v>
      </c>
      <c r="C27" s="23" t="s">
        <v>1763</v>
      </c>
      <c r="D27" s="91" t="s">
        <v>1368</v>
      </c>
      <c r="E27" s="25" t="s">
        <v>1764</v>
      </c>
      <c r="F27" s="24" t="s">
        <v>47</v>
      </c>
      <c r="G27" s="27">
        <v>15</v>
      </c>
      <c r="H27" s="28"/>
      <c r="I27" s="28"/>
      <c r="J27" s="27">
        <f t="shared" si="4"/>
        <v>0</v>
      </c>
      <c r="K27" s="27">
        <f t="shared" si="5"/>
        <v>0</v>
      </c>
      <c r="L27" s="27">
        <f t="shared" si="6"/>
        <v>0</v>
      </c>
      <c r="M27" s="29">
        <f t="shared" si="7"/>
        <v>0</v>
      </c>
    </row>
    <row r="28" spans="2:13" x14ac:dyDescent="0.3">
      <c r="B28" s="22">
        <f>IF(ISBLANK(G28),"",MAX($B$21:B27)+1)</f>
        <v>18</v>
      </c>
      <c r="C28" s="23" t="s">
        <v>1765</v>
      </c>
      <c r="D28" s="91" t="s">
        <v>1368</v>
      </c>
      <c r="E28" s="25" t="s">
        <v>1766</v>
      </c>
      <c r="F28" s="24" t="s">
        <v>47</v>
      </c>
      <c r="G28" s="27">
        <v>4</v>
      </c>
      <c r="H28" s="28"/>
      <c r="I28" s="28"/>
      <c r="J28" s="27">
        <f t="shared" si="4"/>
        <v>0</v>
      </c>
      <c r="K28" s="27">
        <f t="shared" si="5"/>
        <v>0</v>
      </c>
      <c r="L28" s="27">
        <f t="shared" si="6"/>
        <v>0</v>
      </c>
      <c r="M28" s="29">
        <f t="shared" si="7"/>
        <v>0</v>
      </c>
    </row>
    <row r="29" spans="2:13" x14ac:dyDescent="0.3">
      <c r="B29" s="22">
        <f>IF(ISBLANK(G29),"",MAX($B$21:B28)+1)</f>
        <v>19</v>
      </c>
      <c r="C29" s="23" t="s">
        <v>1767</v>
      </c>
      <c r="D29" s="91" t="s">
        <v>1368</v>
      </c>
      <c r="E29" s="25" t="s">
        <v>1768</v>
      </c>
      <c r="F29" s="24" t="s">
        <v>47</v>
      </c>
      <c r="G29" s="27">
        <v>2</v>
      </c>
      <c r="H29" s="28"/>
      <c r="I29" s="28"/>
      <c r="J29" s="27">
        <f t="shared" si="4"/>
        <v>0</v>
      </c>
      <c r="K29" s="27">
        <f t="shared" si="5"/>
        <v>0</v>
      </c>
      <c r="L29" s="27">
        <f t="shared" si="6"/>
        <v>0</v>
      </c>
      <c r="M29" s="29">
        <f t="shared" si="7"/>
        <v>0</v>
      </c>
    </row>
    <row r="30" spans="2:13" x14ac:dyDescent="0.3">
      <c r="B30" s="22">
        <f>IF(ISBLANK(G30),"",MAX($B$21:B28)+1)</f>
        <v>19</v>
      </c>
      <c r="C30" s="23" t="s">
        <v>1767</v>
      </c>
      <c r="D30" s="24" t="s">
        <v>40</v>
      </c>
      <c r="E30" s="25" t="s">
        <v>1769</v>
      </c>
      <c r="F30" s="24" t="s">
        <v>47</v>
      </c>
      <c r="G30" s="27">
        <v>3</v>
      </c>
      <c r="H30" s="28"/>
      <c r="I30" s="28"/>
      <c r="J30" s="27">
        <f t="shared" si="4"/>
        <v>0</v>
      </c>
      <c r="K30" s="27">
        <f t="shared" si="5"/>
        <v>0</v>
      </c>
      <c r="L30" s="27">
        <f t="shared" si="6"/>
        <v>0</v>
      </c>
      <c r="M30" s="29">
        <f t="shared" si="7"/>
        <v>0</v>
      </c>
    </row>
    <row r="31" spans="2:13" ht="27.6" x14ac:dyDescent="0.3">
      <c r="B31" s="22">
        <f>IF(ISBLANK(G31),"",MAX($B$21:B30)+1)</f>
        <v>20</v>
      </c>
      <c r="C31" s="23" t="s">
        <v>1770</v>
      </c>
      <c r="D31" s="24" t="s">
        <v>40</v>
      </c>
      <c r="E31" s="25" t="s">
        <v>1771</v>
      </c>
      <c r="F31" s="24" t="s">
        <v>47</v>
      </c>
      <c r="G31" s="27">
        <f>G28+G27</f>
        <v>19</v>
      </c>
      <c r="H31" s="28"/>
      <c r="I31" s="28"/>
      <c r="J31" s="27">
        <f t="shared" si="4"/>
        <v>0</v>
      </c>
      <c r="K31" s="27">
        <f t="shared" si="5"/>
        <v>0</v>
      </c>
      <c r="L31" s="27">
        <f t="shared" si="6"/>
        <v>0</v>
      </c>
      <c r="M31" s="29">
        <f t="shared" si="7"/>
        <v>0</v>
      </c>
    </row>
    <row r="32" spans="2:13" x14ac:dyDescent="0.3">
      <c r="B32" s="22">
        <f>IF(ISBLANK(G32),"",MAX($B$21:B31)+1)</f>
        <v>21</v>
      </c>
      <c r="C32" s="23" t="s">
        <v>1772</v>
      </c>
      <c r="D32" s="24" t="s">
        <v>40</v>
      </c>
      <c r="E32" s="25" t="s">
        <v>1773</v>
      </c>
      <c r="F32" s="24" t="s">
        <v>47</v>
      </c>
      <c r="G32" s="27">
        <v>1</v>
      </c>
      <c r="H32" s="28"/>
      <c r="I32" s="28"/>
      <c r="J32" s="27">
        <f t="shared" si="4"/>
        <v>0</v>
      </c>
      <c r="K32" s="27">
        <f t="shared" si="5"/>
        <v>0</v>
      </c>
      <c r="L32" s="27">
        <f t="shared" si="6"/>
        <v>0</v>
      </c>
      <c r="M32" s="29">
        <f t="shared" si="7"/>
        <v>0</v>
      </c>
    </row>
    <row r="33" spans="2:13" x14ac:dyDescent="0.3">
      <c r="B33" s="22">
        <f>IF(ISBLANK(G33),"",MAX($B$21:B32)+1)</f>
        <v>22</v>
      </c>
      <c r="C33" s="23" t="s">
        <v>1774</v>
      </c>
      <c r="D33" s="91" t="s">
        <v>1368</v>
      </c>
      <c r="E33" s="25" t="s">
        <v>1775</v>
      </c>
      <c r="F33" s="24" t="s">
        <v>47</v>
      </c>
      <c r="G33" s="27">
        <v>5</v>
      </c>
      <c r="H33" s="28"/>
      <c r="I33" s="28"/>
      <c r="J33" s="27">
        <f t="shared" si="4"/>
        <v>0</v>
      </c>
      <c r="K33" s="27">
        <f t="shared" si="5"/>
        <v>0</v>
      </c>
      <c r="L33" s="27">
        <f t="shared" si="6"/>
        <v>0</v>
      </c>
      <c r="M33" s="29">
        <f t="shared" si="7"/>
        <v>0</v>
      </c>
    </row>
    <row r="34" spans="2:13" x14ac:dyDescent="0.3">
      <c r="B34" s="22">
        <f>IF(ISBLANK(G34),"",MAX($B$21:B33)+1)</f>
        <v>23</v>
      </c>
      <c r="C34" s="23" t="s">
        <v>1776</v>
      </c>
      <c r="D34" s="91" t="s">
        <v>1368</v>
      </c>
      <c r="E34" s="25" t="s">
        <v>1777</v>
      </c>
      <c r="F34" s="24" t="s">
        <v>47</v>
      </c>
      <c r="G34" s="27">
        <v>1</v>
      </c>
      <c r="H34" s="28"/>
      <c r="I34" s="28"/>
      <c r="J34" s="27">
        <f t="shared" si="4"/>
        <v>0</v>
      </c>
      <c r="K34" s="27">
        <f t="shared" si="5"/>
        <v>0</v>
      </c>
      <c r="L34" s="27">
        <f t="shared" si="6"/>
        <v>0</v>
      </c>
      <c r="M34" s="29">
        <f t="shared" si="7"/>
        <v>0</v>
      </c>
    </row>
    <row r="35" spans="2:13" ht="27.6" x14ac:dyDescent="0.3">
      <c r="B35" s="22">
        <f>IF(ISBLANK(G35),"",MAX($B$21:B34)+1)</f>
        <v>24</v>
      </c>
      <c r="C35" s="23" t="s">
        <v>1778</v>
      </c>
      <c r="D35" s="91" t="s">
        <v>1368</v>
      </c>
      <c r="E35" s="25" t="s">
        <v>1779</v>
      </c>
      <c r="F35" s="24" t="s">
        <v>47</v>
      </c>
      <c r="G35" s="27">
        <v>2</v>
      </c>
      <c r="H35" s="28"/>
      <c r="I35" s="28"/>
      <c r="J35" s="27">
        <f t="shared" si="4"/>
        <v>0</v>
      </c>
      <c r="K35" s="27">
        <f t="shared" si="5"/>
        <v>0</v>
      </c>
      <c r="L35" s="27">
        <f t="shared" si="6"/>
        <v>0</v>
      </c>
      <c r="M35" s="29">
        <f t="shared" si="7"/>
        <v>0</v>
      </c>
    </row>
    <row r="36" spans="2:13" x14ac:dyDescent="0.3">
      <c r="B36" s="22">
        <f>IF(ISBLANK(G36),"",MAX($B$21:B35)+1)</f>
        <v>25</v>
      </c>
      <c r="C36" s="23" t="s">
        <v>1780</v>
      </c>
      <c r="D36" s="91" t="s">
        <v>1368</v>
      </c>
      <c r="E36" s="25" t="s">
        <v>1781</v>
      </c>
      <c r="F36" s="106" t="s">
        <v>41</v>
      </c>
      <c r="G36" s="107">
        <v>1</v>
      </c>
      <c r="H36" s="108"/>
      <c r="I36" s="109"/>
      <c r="J36" s="27">
        <f t="shared" si="4"/>
        <v>0</v>
      </c>
      <c r="K36" s="27">
        <f t="shared" si="5"/>
        <v>0</v>
      </c>
      <c r="L36" s="27">
        <f t="shared" si="6"/>
        <v>0</v>
      </c>
      <c r="M36" s="29">
        <f t="shared" si="7"/>
        <v>0</v>
      </c>
    </row>
    <row r="37" spans="2:13" x14ac:dyDescent="0.3">
      <c r="B37" s="17"/>
      <c r="C37" s="18" t="s">
        <v>1782</v>
      </c>
      <c r="D37" s="18"/>
      <c r="E37" s="19" t="s">
        <v>1783</v>
      </c>
      <c r="F37" s="19"/>
      <c r="G37" s="19"/>
      <c r="H37" s="19"/>
      <c r="I37" s="19"/>
      <c r="J37" s="20">
        <f>SUBTOTAL(9,J38:J42)</f>
        <v>0</v>
      </c>
      <c r="K37" s="20">
        <f>SUBTOTAL(9,K38:K42)</f>
        <v>0</v>
      </c>
      <c r="L37" s="20">
        <f>SUBTOTAL(9,L38:L42)</f>
        <v>0</v>
      </c>
      <c r="M37" s="21">
        <f>SUBTOTAL(9,M38:M42)</f>
        <v>0</v>
      </c>
    </row>
    <row r="38" spans="2:13" x14ac:dyDescent="0.3">
      <c r="B38" s="22">
        <v>26</v>
      </c>
      <c r="C38" s="23" t="s">
        <v>1784</v>
      </c>
      <c r="D38" s="24" t="s">
        <v>40</v>
      </c>
      <c r="E38" s="25" t="s">
        <v>1785</v>
      </c>
      <c r="F38" s="24" t="s">
        <v>108</v>
      </c>
      <c r="G38" s="27">
        <v>350</v>
      </c>
      <c r="H38" s="28"/>
      <c r="I38" s="28"/>
      <c r="J38" s="27">
        <f t="shared" ref="J38:J42" si="8">G38*H38</f>
        <v>0</v>
      </c>
      <c r="K38" s="27">
        <f t="shared" ref="K38:K42" si="9">G38*I38</f>
        <v>0</v>
      </c>
      <c r="L38" s="27">
        <f t="shared" ref="L38:L42" si="10">J38+K38</f>
        <v>0</v>
      </c>
      <c r="M38" s="29">
        <f t="shared" ref="M38:M42" si="11">L38*1.21</f>
        <v>0</v>
      </c>
    </row>
    <row r="39" spans="2:13" ht="27.6" x14ac:dyDescent="0.3">
      <c r="B39" s="22">
        <f>IF(ISBLANK(G39),"",MAX($B$37:B38)+1)</f>
        <v>27</v>
      </c>
      <c r="C39" s="23" t="s">
        <v>1786</v>
      </c>
      <c r="D39" s="24" t="s">
        <v>40</v>
      </c>
      <c r="E39" s="25" t="s">
        <v>1787</v>
      </c>
      <c r="F39" s="24" t="s">
        <v>108</v>
      </c>
      <c r="G39" s="27">
        <v>180</v>
      </c>
      <c r="H39" s="28"/>
      <c r="I39" s="28"/>
      <c r="J39" s="27">
        <f t="shared" si="8"/>
        <v>0</v>
      </c>
      <c r="K39" s="27">
        <f t="shared" si="9"/>
        <v>0</v>
      </c>
      <c r="L39" s="27">
        <f t="shared" si="10"/>
        <v>0</v>
      </c>
      <c r="M39" s="29">
        <f t="shared" si="11"/>
        <v>0</v>
      </c>
    </row>
    <row r="40" spans="2:13" x14ac:dyDescent="0.3">
      <c r="B40" s="22">
        <f>IF(ISBLANK(G40),"",MAX($B$37:B39)+1)</f>
        <v>28</v>
      </c>
      <c r="C40" s="23" t="s">
        <v>1788</v>
      </c>
      <c r="D40" s="24" t="s">
        <v>40</v>
      </c>
      <c r="E40" s="25" t="s">
        <v>1789</v>
      </c>
      <c r="F40" s="24" t="s">
        <v>108</v>
      </c>
      <c r="G40" s="27">
        <v>60</v>
      </c>
      <c r="H40" s="28"/>
      <c r="I40" s="28"/>
      <c r="J40" s="27">
        <f t="shared" si="8"/>
        <v>0</v>
      </c>
      <c r="K40" s="27">
        <f t="shared" si="9"/>
        <v>0</v>
      </c>
      <c r="L40" s="27">
        <f t="shared" si="10"/>
        <v>0</v>
      </c>
      <c r="M40" s="29">
        <f t="shared" si="11"/>
        <v>0</v>
      </c>
    </row>
    <row r="41" spans="2:13" x14ac:dyDescent="0.3">
      <c r="B41" s="22">
        <f>IF(ISBLANK(G41),"",MAX($B$37:B40)+1)</f>
        <v>29</v>
      </c>
      <c r="C41" s="23" t="s">
        <v>1790</v>
      </c>
      <c r="D41" s="24" t="s">
        <v>40</v>
      </c>
      <c r="E41" s="25" t="s">
        <v>1791</v>
      </c>
      <c r="F41" s="24" t="s">
        <v>108</v>
      </c>
      <c r="G41" s="27">
        <v>35</v>
      </c>
      <c r="H41" s="28"/>
      <c r="I41" s="28"/>
      <c r="J41" s="27">
        <f t="shared" si="8"/>
        <v>0</v>
      </c>
      <c r="K41" s="27">
        <f t="shared" si="9"/>
        <v>0</v>
      </c>
      <c r="L41" s="27">
        <f t="shared" si="10"/>
        <v>0</v>
      </c>
      <c r="M41" s="29">
        <f t="shared" si="11"/>
        <v>0</v>
      </c>
    </row>
    <row r="42" spans="2:13" x14ac:dyDescent="0.3">
      <c r="B42" s="22">
        <f>IF(ISBLANK(G42),"",MAX($B$37:B41)+1)</f>
        <v>30</v>
      </c>
      <c r="C42" s="23" t="s">
        <v>1792</v>
      </c>
      <c r="D42" s="24" t="s">
        <v>40</v>
      </c>
      <c r="E42" s="25" t="s">
        <v>1793</v>
      </c>
      <c r="F42" s="24" t="s">
        <v>108</v>
      </c>
      <c r="G42" s="27">
        <f>G41</f>
        <v>35</v>
      </c>
      <c r="H42" s="28"/>
      <c r="I42" s="28"/>
      <c r="J42" s="27">
        <f t="shared" si="8"/>
        <v>0</v>
      </c>
      <c r="K42" s="27">
        <f t="shared" si="9"/>
        <v>0</v>
      </c>
      <c r="L42" s="27">
        <f t="shared" si="10"/>
        <v>0</v>
      </c>
      <c r="M42" s="29">
        <f t="shared" si="11"/>
        <v>0</v>
      </c>
    </row>
    <row r="43" spans="2:13" x14ac:dyDescent="0.3">
      <c r="B43" s="42"/>
      <c r="C43" s="18" t="s">
        <v>1794</v>
      </c>
      <c r="D43" s="43"/>
      <c r="E43" s="19" t="s">
        <v>1795</v>
      </c>
      <c r="F43" s="19"/>
      <c r="G43" s="19"/>
      <c r="H43" s="19"/>
      <c r="I43" s="19"/>
      <c r="J43" s="20">
        <f>SUBTOTAL(9,J44:J57)</f>
        <v>0</v>
      </c>
      <c r="K43" s="20">
        <f>SUBTOTAL(9,K44:K57)</f>
        <v>0</v>
      </c>
      <c r="L43" s="20">
        <f>SUBTOTAL(9,L44:L57)</f>
        <v>0</v>
      </c>
      <c r="M43" s="21">
        <f>SUBTOTAL(9,M44:M57)</f>
        <v>0</v>
      </c>
    </row>
    <row r="44" spans="2:13" ht="27.6" x14ac:dyDescent="0.3">
      <c r="B44" s="22">
        <v>31</v>
      </c>
      <c r="C44" s="23" t="s">
        <v>1796</v>
      </c>
      <c r="D44" s="24" t="s">
        <v>40</v>
      </c>
      <c r="E44" s="25" t="s">
        <v>1797</v>
      </c>
      <c r="F44" s="24" t="s">
        <v>108</v>
      </c>
      <c r="G44" s="27">
        <v>50</v>
      </c>
      <c r="H44" s="28"/>
      <c r="I44" s="28"/>
      <c r="J44" s="27">
        <f t="shared" ref="J44:J57" si="12">G44*H44</f>
        <v>0</v>
      </c>
      <c r="K44" s="27">
        <f t="shared" ref="K44:K57" si="13">G44*I44</f>
        <v>0</v>
      </c>
      <c r="L44" s="27">
        <f t="shared" ref="L44:L57" si="14">J44+K44</f>
        <v>0</v>
      </c>
      <c r="M44" s="29">
        <f t="shared" ref="M44:M57" si="15">L44*1.21</f>
        <v>0</v>
      </c>
    </row>
    <row r="45" spans="2:13" ht="27.6" x14ac:dyDescent="0.3">
      <c r="B45" s="22">
        <f>IF(ISBLANK(G45),"",MAX($B$43:B44)+1)</f>
        <v>32</v>
      </c>
      <c r="C45" s="23" t="s">
        <v>1798</v>
      </c>
      <c r="D45" s="24" t="s">
        <v>40</v>
      </c>
      <c r="E45" s="25" t="s">
        <v>1799</v>
      </c>
      <c r="F45" s="24" t="s">
        <v>108</v>
      </c>
      <c r="G45" s="27">
        <v>50</v>
      </c>
      <c r="H45" s="28"/>
      <c r="I45" s="28"/>
      <c r="J45" s="27">
        <f t="shared" si="12"/>
        <v>0</v>
      </c>
      <c r="K45" s="27">
        <f t="shared" si="13"/>
        <v>0</v>
      </c>
      <c r="L45" s="27">
        <f t="shared" si="14"/>
        <v>0</v>
      </c>
      <c r="M45" s="29">
        <f t="shared" si="15"/>
        <v>0</v>
      </c>
    </row>
    <row r="46" spans="2:13" ht="27.6" x14ac:dyDescent="0.3">
      <c r="B46" s="22">
        <f>IF(ISBLANK(G46),"",MAX($B$43:B45)+1)</f>
        <v>33</v>
      </c>
      <c r="C46" s="23" t="s">
        <v>1800</v>
      </c>
      <c r="D46" s="24" t="s">
        <v>40</v>
      </c>
      <c r="E46" s="45" t="s">
        <v>1801</v>
      </c>
      <c r="F46" s="46" t="s">
        <v>47</v>
      </c>
      <c r="G46" s="47">
        <v>10</v>
      </c>
      <c r="H46" s="48"/>
      <c r="I46" s="48"/>
      <c r="J46" s="27">
        <f t="shared" si="12"/>
        <v>0</v>
      </c>
      <c r="K46" s="27">
        <f t="shared" si="13"/>
        <v>0</v>
      </c>
      <c r="L46" s="27">
        <f t="shared" si="14"/>
        <v>0</v>
      </c>
      <c r="M46" s="29">
        <f t="shared" si="15"/>
        <v>0</v>
      </c>
    </row>
    <row r="47" spans="2:13" x14ac:dyDescent="0.3">
      <c r="B47" s="22">
        <f>IF(ISBLANK(G47),"",MAX($B$43:B46)+1)</f>
        <v>34</v>
      </c>
      <c r="C47" s="23" t="s">
        <v>1802</v>
      </c>
      <c r="D47" s="24" t="s">
        <v>40</v>
      </c>
      <c r="E47" s="45" t="s">
        <v>1803</v>
      </c>
      <c r="F47" s="46" t="s">
        <v>47</v>
      </c>
      <c r="G47" s="47">
        <v>10</v>
      </c>
      <c r="H47" s="48"/>
      <c r="I47" s="48"/>
      <c r="J47" s="27">
        <f t="shared" si="12"/>
        <v>0</v>
      </c>
      <c r="K47" s="27">
        <f t="shared" si="13"/>
        <v>0</v>
      </c>
      <c r="L47" s="27">
        <f t="shared" si="14"/>
        <v>0</v>
      </c>
      <c r="M47" s="29">
        <f t="shared" si="15"/>
        <v>0</v>
      </c>
    </row>
    <row r="48" spans="2:13" x14ac:dyDescent="0.3">
      <c r="B48" s="22">
        <f>IF(ISBLANK(G48),"",MAX($B$43:B47)+1)</f>
        <v>35</v>
      </c>
      <c r="C48" s="23" t="s">
        <v>1804</v>
      </c>
      <c r="D48" s="24" t="s">
        <v>40</v>
      </c>
      <c r="E48" s="45" t="s">
        <v>1805</v>
      </c>
      <c r="F48" s="46" t="s">
        <v>108</v>
      </c>
      <c r="G48" s="47">
        <v>100</v>
      </c>
      <c r="H48" s="48"/>
      <c r="I48" s="48"/>
      <c r="J48" s="27">
        <f t="shared" si="12"/>
        <v>0</v>
      </c>
      <c r="K48" s="27">
        <f t="shared" si="13"/>
        <v>0</v>
      </c>
      <c r="L48" s="27">
        <f t="shared" si="14"/>
        <v>0</v>
      </c>
      <c r="M48" s="29">
        <f t="shared" si="15"/>
        <v>0</v>
      </c>
    </row>
    <row r="49" spans="2:13" x14ac:dyDescent="0.3">
      <c r="B49" s="22">
        <f>IF(ISBLANK(G49),"",MAX($B$43:B48)+1)</f>
        <v>36</v>
      </c>
      <c r="C49" s="23" t="s">
        <v>1806</v>
      </c>
      <c r="D49" s="24" t="s">
        <v>40</v>
      </c>
      <c r="E49" s="45" t="s">
        <v>1807</v>
      </c>
      <c r="F49" s="46" t="s">
        <v>47</v>
      </c>
      <c r="G49" s="47">
        <v>20</v>
      </c>
      <c r="H49" s="48"/>
      <c r="I49" s="48"/>
      <c r="J49" s="27">
        <f t="shared" si="12"/>
        <v>0</v>
      </c>
      <c r="K49" s="27">
        <f t="shared" si="13"/>
        <v>0</v>
      </c>
      <c r="L49" s="27">
        <f t="shared" si="14"/>
        <v>0</v>
      </c>
      <c r="M49" s="29">
        <f t="shared" si="15"/>
        <v>0</v>
      </c>
    </row>
    <row r="50" spans="2:13" x14ac:dyDescent="0.3">
      <c r="B50" s="22">
        <f>IF(ISBLANK(G50),"",MAX($B$43:B49)+1)</f>
        <v>37</v>
      </c>
      <c r="C50" s="23" t="s">
        <v>1808</v>
      </c>
      <c r="D50" s="24" t="s">
        <v>40</v>
      </c>
      <c r="E50" s="45" t="s">
        <v>1809</v>
      </c>
      <c r="F50" s="46" t="s">
        <v>47</v>
      </c>
      <c r="G50" s="47">
        <f>(G48+G45)*2</f>
        <v>300</v>
      </c>
      <c r="H50" s="48"/>
      <c r="I50" s="48"/>
      <c r="J50" s="27">
        <f t="shared" si="12"/>
        <v>0</v>
      </c>
      <c r="K50" s="27">
        <f t="shared" si="13"/>
        <v>0</v>
      </c>
      <c r="L50" s="27">
        <f t="shared" si="14"/>
        <v>0</v>
      </c>
      <c r="M50" s="29">
        <f t="shared" si="15"/>
        <v>0</v>
      </c>
    </row>
    <row r="51" spans="2:13" ht="27.6" x14ac:dyDescent="0.3">
      <c r="B51" s="22">
        <f>IF(ISBLANK(G51),"",MAX($B$43:B50)+1)</f>
        <v>38</v>
      </c>
      <c r="C51" s="23" t="s">
        <v>1810</v>
      </c>
      <c r="D51" s="24" t="s">
        <v>40</v>
      </c>
      <c r="E51" s="45" t="s">
        <v>1811</v>
      </c>
      <c r="F51" s="46" t="s">
        <v>47</v>
      </c>
      <c r="G51" s="47">
        <f>(G39+G40)*3</f>
        <v>720</v>
      </c>
      <c r="H51" s="48"/>
      <c r="I51" s="48"/>
      <c r="J51" s="27">
        <f t="shared" si="12"/>
        <v>0</v>
      </c>
      <c r="K51" s="27">
        <f t="shared" si="13"/>
        <v>0</v>
      </c>
      <c r="L51" s="27">
        <f t="shared" si="14"/>
        <v>0</v>
      </c>
      <c r="M51" s="29">
        <f t="shared" si="15"/>
        <v>0</v>
      </c>
    </row>
    <row r="52" spans="2:13" x14ac:dyDescent="0.3">
      <c r="B52" s="22">
        <f>IF(ISBLANK(G52),"",MAX($B$43:B51)+1)</f>
        <v>39</v>
      </c>
      <c r="C52" s="23" t="s">
        <v>1812</v>
      </c>
      <c r="D52" s="24" t="s">
        <v>40</v>
      </c>
      <c r="E52" s="45" t="s">
        <v>1813</v>
      </c>
      <c r="F52" s="46" t="s">
        <v>47</v>
      </c>
      <c r="G52" s="47">
        <f>G38*3</f>
        <v>1050</v>
      </c>
      <c r="H52" s="48"/>
      <c r="I52" s="48"/>
      <c r="J52" s="27">
        <f t="shared" si="12"/>
        <v>0</v>
      </c>
      <c r="K52" s="27">
        <f t="shared" si="13"/>
        <v>0</v>
      </c>
      <c r="L52" s="27">
        <f t="shared" si="14"/>
        <v>0</v>
      </c>
      <c r="M52" s="29">
        <f t="shared" si="15"/>
        <v>0</v>
      </c>
    </row>
    <row r="53" spans="2:13" x14ac:dyDescent="0.3">
      <c r="B53" s="22">
        <f>IF(ISBLANK(G53),"",MAX($B$43:B52)+1)</f>
        <v>40</v>
      </c>
      <c r="C53" s="23" t="s">
        <v>1814</v>
      </c>
      <c r="D53" s="24" t="s">
        <v>40</v>
      </c>
      <c r="E53" s="45" t="s">
        <v>1815</v>
      </c>
      <c r="F53" s="46" t="s">
        <v>108</v>
      </c>
      <c r="G53" s="47">
        <v>25</v>
      </c>
      <c r="H53" s="48"/>
      <c r="I53" s="48"/>
      <c r="J53" s="27">
        <f t="shared" si="12"/>
        <v>0</v>
      </c>
      <c r="K53" s="27">
        <f t="shared" si="13"/>
        <v>0</v>
      </c>
      <c r="L53" s="27">
        <f t="shared" si="14"/>
        <v>0</v>
      </c>
      <c r="M53" s="29">
        <f t="shared" si="15"/>
        <v>0</v>
      </c>
    </row>
    <row r="54" spans="2:13" x14ac:dyDescent="0.3">
      <c r="B54" s="22">
        <f>IF(ISBLANK(G54),"",MAX($B$43:B53)+1)</f>
        <v>41</v>
      </c>
      <c r="C54" s="23" t="s">
        <v>1816</v>
      </c>
      <c r="D54" s="24" t="s">
        <v>40</v>
      </c>
      <c r="E54" s="45" t="s">
        <v>1817</v>
      </c>
      <c r="F54" s="46" t="s">
        <v>1818</v>
      </c>
      <c r="G54" s="47">
        <v>1</v>
      </c>
      <c r="H54" s="48"/>
      <c r="I54" s="48"/>
      <c r="J54" s="27">
        <f t="shared" si="12"/>
        <v>0</v>
      </c>
      <c r="K54" s="27">
        <f t="shared" si="13"/>
        <v>0</v>
      </c>
      <c r="L54" s="27">
        <f t="shared" si="14"/>
        <v>0</v>
      </c>
      <c r="M54" s="29">
        <f t="shared" si="15"/>
        <v>0</v>
      </c>
    </row>
    <row r="55" spans="2:13" x14ac:dyDescent="0.3">
      <c r="B55" s="22">
        <f>IF(ISBLANK(G55),"",MAX($B$43:B54)+1)</f>
        <v>42</v>
      </c>
      <c r="C55" s="23" t="s">
        <v>1819</v>
      </c>
      <c r="D55" s="24" t="s">
        <v>40</v>
      </c>
      <c r="E55" s="45" t="s">
        <v>1820</v>
      </c>
      <c r="F55" s="46" t="s">
        <v>47</v>
      </c>
      <c r="G55" s="47">
        <v>22</v>
      </c>
      <c r="H55" s="48"/>
      <c r="I55" s="48"/>
      <c r="J55" s="27">
        <f t="shared" si="12"/>
        <v>0</v>
      </c>
      <c r="K55" s="27">
        <f t="shared" si="13"/>
        <v>0</v>
      </c>
      <c r="L55" s="27">
        <f t="shared" si="14"/>
        <v>0</v>
      </c>
      <c r="M55" s="29">
        <f t="shared" si="15"/>
        <v>0</v>
      </c>
    </row>
    <row r="56" spans="2:13" ht="27.6" x14ac:dyDescent="0.3">
      <c r="B56" s="22">
        <f>IF(ISBLANK(G56),"",MAX($B$43:B55)+1)</f>
        <v>43</v>
      </c>
      <c r="C56" s="23" t="s">
        <v>1821</v>
      </c>
      <c r="D56" s="24" t="s">
        <v>40</v>
      </c>
      <c r="E56" s="45" t="s">
        <v>1822</v>
      </c>
      <c r="F56" s="46" t="s">
        <v>108</v>
      </c>
      <c r="G56" s="47">
        <v>15</v>
      </c>
      <c r="H56" s="48"/>
      <c r="I56" s="48"/>
      <c r="J56" s="27">
        <f t="shared" si="12"/>
        <v>0</v>
      </c>
      <c r="K56" s="27">
        <f t="shared" si="13"/>
        <v>0</v>
      </c>
      <c r="L56" s="27">
        <f t="shared" si="14"/>
        <v>0</v>
      </c>
      <c r="M56" s="29">
        <f t="shared" si="15"/>
        <v>0</v>
      </c>
    </row>
    <row r="57" spans="2:13" ht="28.2" thickBot="1" x14ac:dyDescent="0.35">
      <c r="B57" s="31">
        <f>IF(ISBLANK(G57),"",MAX($B$43:B56)+1)</f>
        <v>44</v>
      </c>
      <c r="C57" s="12" t="s">
        <v>1823</v>
      </c>
      <c r="D57" s="32" t="s">
        <v>40</v>
      </c>
      <c r="E57" s="33" t="s">
        <v>1824</v>
      </c>
      <c r="F57" s="32" t="s">
        <v>41</v>
      </c>
      <c r="G57" s="35">
        <v>1</v>
      </c>
      <c r="H57" s="36"/>
      <c r="I57" s="36"/>
      <c r="J57" s="35">
        <f t="shared" si="12"/>
        <v>0</v>
      </c>
      <c r="K57" s="35">
        <f t="shared" si="13"/>
        <v>0</v>
      </c>
      <c r="L57" s="35">
        <f t="shared" si="14"/>
        <v>0</v>
      </c>
      <c r="M57" s="37">
        <f t="shared" si="15"/>
        <v>0</v>
      </c>
    </row>
    <row r="58" spans="2:13" ht="15.6" thickTop="1" thickBot="1" x14ac:dyDescent="0.35">
      <c r="B58" s="11"/>
      <c r="C58" s="38"/>
      <c r="D58" s="38"/>
      <c r="E58" s="38" t="s">
        <v>42</v>
      </c>
      <c r="F58" s="38"/>
      <c r="G58" s="38"/>
      <c r="H58" s="38"/>
      <c r="I58" s="38"/>
      <c r="J58" s="39">
        <f>SUBTOTAL(9,J9:J57)</f>
        <v>0</v>
      </c>
      <c r="K58" s="39">
        <f>SUBTOTAL(9,K9:K57)</f>
        <v>0</v>
      </c>
      <c r="L58" s="39">
        <f>SUBTOTAL(9,L9:L57)</f>
        <v>0</v>
      </c>
      <c r="M58" s="40">
        <f>SUBTOTAL(9,M9:M57)</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606B-6DC7-4DE9-849D-1F751F748140}">
  <dimension ref="B1:Q115"/>
  <sheetViews>
    <sheetView topLeftCell="A71" workbookViewId="0">
      <selection sqref="A1:XFD1048576"/>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1825</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5.0999999999999996"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1826</v>
      </c>
      <c r="D9" s="18"/>
      <c r="E9" s="19" t="s">
        <v>39</v>
      </c>
      <c r="F9" s="19"/>
      <c r="G9" s="19"/>
      <c r="H9" s="19"/>
      <c r="I9" s="19"/>
      <c r="J9" s="20">
        <f>SUBTOTAL(9,J10:J18)</f>
        <v>0</v>
      </c>
      <c r="K9" s="20">
        <f>SUBTOTAL(9,K10:K18)</f>
        <v>0</v>
      </c>
      <c r="L9" s="20">
        <f>SUBTOTAL(9,L10:L18)</f>
        <v>0</v>
      </c>
      <c r="M9" s="21">
        <f>SUBTOTAL(9,M10:M18)</f>
        <v>0</v>
      </c>
      <c r="N9" s="16"/>
      <c r="O9" s="16"/>
      <c r="P9" s="16"/>
      <c r="Q9" s="16"/>
    </row>
    <row r="10" spans="2:17" ht="27.6" x14ac:dyDescent="0.3">
      <c r="B10" s="22">
        <v>1</v>
      </c>
      <c r="C10" s="23" t="s">
        <v>1827</v>
      </c>
      <c r="D10" s="91" t="s">
        <v>1368</v>
      </c>
      <c r="E10" s="25" t="s">
        <v>1828</v>
      </c>
      <c r="F10" s="24" t="s">
        <v>41</v>
      </c>
      <c r="G10" s="27">
        <v>1</v>
      </c>
      <c r="H10" s="28"/>
      <c r="I10" s="28"/>
      <c r="J10" s="27">
        <f>G10*H10</f>
        <v>0</v>
      </c>
      <c r="K10" s="27">
        <f>G10*I10</f>
        <v>0</v>
      </c>
      <c r="L10" s="27">
        <f>J10+K10</f>
        <v>0</v>
      </c>
      <c r="M10" s="29">
        <f>L10*1.21</f>
        <v>0</v>
      </c>
    </row>
    <row r="11" spans="2:17" x14ac:dyDescent="0.3">
      <c r="B11" s="22">
        <f>IF(ISBLANK(G11),"",MAX($B$10:B10)+1)</f>
        <v>2</v>
      </c>
      <c r="C11" s="23" t="s">
        <v>1829</v>
      </c>
      <c r="D11" s="91" t="s">
        <v>1368</v>
      </c>
      <c r="E11" s="25" t="s">
        <v>1734</v>
      </c>
      <c r="F11" s="24" t="s">
        <v>41</v>
      </c>
      <c r="G11" s="27">
        <v>1</v>
      </c>
      <c r="H11" s="28"/>
      <c r="I11" s="28"/>
      <c r="J11" s="27">
        <f>G11*H11</f>
        <v>0</v>
      </c>
      <c r="K11" s="27">
        <f>G11*I11</f>
        <v>0</v>
      </c>
      <c r="L11" s="27">
        <f>J11+K11</f>
        <v>0</v>
      </c>
      <c r="M11" s="29">
        <f>L11*1.21</f>
        <v>0</v>
      </c>
    </row>
    <row r="12" spans="2:17" x14ac:dyDescent="0.3">
      <c r="B12" s="22">
        <f>IF(ISBLANK(G12),"",MAX($B$10:B11)+1)</f>
        <v>3</v>
      </c>
      <c r="C12" s="23" t="s">
        <v>1830</v>
      </c>
      <c r="D12" s="91" t="s">
        <v>1368</v>
      </c>
      <c r="E12" s="25" t="s">
        <v>1738</v>
      </c>
      <c r="F12" s="24" t="s">
        <v>41</v>
      </c>
      <c r="G12" s="27">
        <v>1</v>
      </c>
      <c r="H12" s="28"/>
      <c r="I12" s="28"/>
      <c r="J12" s="27">
        <f t="shared" ref="J12:J18" si="0">G12*H12</f>
        <v>0</v>
      </c>
      <c r="K12" s="27">
        <f t="shared" ref="K12:K18" si="1">G12*I12</f>
        <v>0</v>
      </c>
      <c r="L12" s="27">
        <f t="shared" ref="L12:L18" si="2">J12+K12</f>
        <v>0</v>
      </c>
      <c r="M12" s="29">
        <f t="shared" ref="M12:M18" si="3">L12*1.21</f>
        <v>0</v>
      </c>
    </row>
    <row r="13" spans="2:17" x14ac:dyDescent="0.3">
      <c r="B13" s="22">
        <f>IF(ISBLANK(G13),"",MAX($B$10:B12)+1)</f>
        <v>4</v>
      </c>
      <c r="C13" s="23" t="s">
        <v>1831</v>
      </c>
      <c r="D13" s="91" t="s">
        <v>1368</v>
      </c>
      <c r="E13" s="25" t="s">
        <v>1740</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1832</v>
      </c>
      <c r="D14" s="91" t="s">
        <v>1368</v>
      </c>
      <c r="E14" s="25" t="s">
        <v>1742</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1833</v>
      </c>
      <c r="D15" s="24" t="s">
        <v>40</v>
      </c>
      <c r="E15" s="25" t="s">
        <v>1744</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1834</v>
      </c>
      <c r="D16" s="91" t="s">
        <v>1368</v>
      </c>
      <c r="E16" s="25" t="s">
        <v>1746</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1835</v>
      </c>
      <c r="D17" s="24" t="s">
        <v>40</v>
      </c>
      <c r="E17" s="25" t="s">
        <v>1748</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1836</v>
      </c>
      <c r="D18" s="91" t="s">
        <v>1368</v>
      </c>
      <c r="E18" s="25" t="s">
        <v>1750</v>
      </c>
      <c r="F18" s="24" t="s">
        <v>41</v>
      </c>
      <c r="G18" s="27">
        <v>1</v>
      </c>
      <c r="H18" s="28"/>
      <c r="I18" s="28"/>
      <c r="J18" s="27">
        <f t="shared" si="0"/>
        <v>0</v>
      </c>
      <c r="K18" s="27">
        <f t="shared" si="1"/>
        <v>0</v>
      </c>
      <c r="L18" s="27">
        <f t="shared" si="2"/>
        <v>0</v>
      </c>
      <c r="M18" s="29">
        <f t="shared" si="3"/>
        <v>0</v>
      </c>
    </row>
    <row r="19" spans="2:13" ht="18" customHeight="1" x14ac:dyDescent="0.3">
      <c r="B19" s="17"/>
      <c r="C19" s="18" t="s">
        <v>1837</v>
      </c>
      <c r="D19" s="18"/>
      <c r="E19" s="19" t="s">
        <v>1752</v>
      </c>
      <c r="F19" s="19"/>
      <c r="G19" s="19"/>
      <c r="H19" s="19"/>
      <c r="I19" s="19"/>
      <c r="J19" s="20">
        <f>SUBTOTAL(9,J20:J71)</f>
        <v>0</v>
      </c>
      <c r="K19" s="20">
        <f>SUBTOTAL(9,K20:K71)</f>
        <v>0</v>
      </c>
      <c r="L19" s="20">
        <f>SUBTOTAL(9,L20:L71)</f>
        <v>0</v>
      </c>
      <c r="M19" s="21">
        <f>SUBTOTAL(9,M20:M71)</f>
        <v>0</v>
      </c>
    </row>
    <row r="20" spans="2:13" x14ac:dyDescent="0.3">
      <c r="B20" s="22">
        <v>10</v>
      </c>
      <c r="C20" s="23" t="s">
        <v>1838</v>
      </c>
      <c r="D20" s="91" t="s">
        <v>1368</v>
      </c>
      <c r="E20" s="25" t="s">
        <v>1839</v>
      </c>
      <c r="F20" s="24" t="s">
        <v>47</v>
      </c>
      <c r="G20" s="27">
        <v>2</v>
      </c>
      <c r="H20" s="28"/>
      <c r="I20" s="28"/>
      <c r="J20" s="27">
        <f t="shared" ref="J20:J67" si="4">G20*H20</f>
        <v>0</v>
      </c>
      <c r="K20" s="27">
        <f t="shared" ref="K20:K67" si="5">G20*I20</f>
        <v>0</v>
      </c>
      <c r="L20" s="27">
        <f t="shared" ref="L20:L67" si="6">J20+K20</f>
        <v>0</v>
      </c>
      <c r="M20" s="29">
        <f t="shared" ref="M20:M67" si="7">L20*1.21</f>
        <v>0</v>
      </c>
    </row>
    <row r="21" spans="2:13" x14ac:dyDescent="0.3">
      <c r="B21" s="22">
        <f>IF(ISBLANK(G21),"",MAX($B$19:B20)+1)</f>
        <v>11</v>
      </c>
      <c r="C21" s="23" t="s">
        <v>1840</v>
      </c>
      <c r="D21" s="91" t="s">
        <v>1368</v>
      </c>
      <c r="E21" s="25" t="s">
        <v>1841</v>
      </c>
      <c r="F21" s="24" t="s">
        <v>47</v>
      </c>
      <c r="G21" s="27">
        <v>27</v>
      </c>
      <c r="H21" s="28"/>
      <c r="I21" s="28"/>
      <c r="J21" s="27">
        <f t="shared" si="4"/>
        <v>0</v>
      </c>
      <c r="K21" s="27">
        <f t="shared" si="5"/>
        <v>0</v>
      </c>
      <c r="L21" s="27">
        <f t="shared" si="6"/>
        <v>0</v>
      </c>
      <c r="M21" s="29">
        <f t="shared" si="7"/>
        <v>0</v>
      </c>
    </row>
    <row r="22" spans="2:13" x14ac:dyDescent="0.3">
      <c r="B22" s="22">
        <f>IF(ISBLANK(G22),"",MAX($B$19:B21)+1)</f>
        <v>12</v>
      </c>
      <c r="C22" s="23" t="s">
        <v>1842</v>
      </c>
      <c r="D22" s="91" t="s">
        <v>1368</v>
      </c>
      <c r="E22" s="25" t="s">
        <v>1843</v>
      </c>
      <c r="F22" s="24" t="s">
        <v>47</v>
      </c>
      <c r="G22" s="27">
        <v>2</v>
      </c>
      <c r="H22" s="28"/>
      <c r="I22" s="28"/>
      <c r="J22" s="27">
        <f t="shared" si="4"/>
        <v>0</v>
      </c>
      <c r="K22" s="27">
        <f t="shared" si="5"/>
        <v>0</v>
      </c>
      <c r="L22" s="27">
        <f t="shared" si="6"/>
        <v>0</v>
      </c>
      <c r="M22" s="29">
        <f t="shared" si="7"/>
        <v>0</v>
      </c>
    </row>
    <row r="23" spans="2:13" x14ac:dyDescent="0.3">
      <c r="B23" s="22">
        <f>IF(ISBLANK(G23),"",MAX($B$19:B22)+1)</f>
        <v>13</v>
      </c>
      <c r="C23" s="23" t="s">
        <v>1844</v>
      </c>
      <c r="D23" s="91" t="s">
        <v>1368</v>
      </c>
      <c r="E23" s="25" t="s">
        <v>1845</v>
      </c>
      <c r="F23" s="24" t="s">
        <v>47</v>
      </c>
      <c r="G23" s="27">
        <f>G21*4-G22</f>
        <v>106</v>
      </c>
      <c r="H23" s="28"/>
      <c r="I23" s="28"/>
      <c r="J23" s="27">
        <f t="shared" si="4"/>
        <v>0</v>
      </c>
      <c r="K23" s="27">
        <f t="shared" si="5"/>
        <v>0</v>
      </c>
      <c r="L23" s="27">
        <f t="shared" si="6"/>
        <v>0</v>
      </c>
      <c r="M23" s="29">
        <f t="shared" si="7"/>
        <v>0</v>
      </c>
    </row>
    <row r="24" spans="2:13" x14ac:dyDescent="0.3">
      <c r="B24" s="22">
        <f>IF(ISBLANK(G24),"",MAX($B$19:B23)+1)</f>
        <v>14</v>
      </c>
      <c r="C24" s="23" t="s">
        <v>1846</v>
      </c>
      <c r="D24" s="91" t="s">
        <v>1368</v>
      </c>
      <c r="E24" s="25" t="s">
        <v>1847</v>
      </c>
      <c r="F24" s="24" t="s">
        <v>47</v>
      </c>
      <c r="G24" s="27">
        <v>49</v>
      </c>
      <c r="H24" s="28"/>
      <c r="I24" s="28"/>
      <c r="J24" s="27">
        <f t="shared" si="4"/>
        <v>0</v>
      </c>
      <c r="K24" s="27">
        <f t="shared" si="5"/>
        <v>0</v>
      </c>
      <c r="L24" s="27">
        <f t="shared" si="6"/>
        <v>0</v>
      </c>
      <c r="M24" s="29">
        <f t="shared" si="7"/>
        <v>0</v>
      </c>
    </row>
    <row r="25" spans="2:13" x14ac:dyDescent="0.3">
      <c r="B25" s="22">
        <f>IF(ISBLANK(G25),"",MAX($B$19:B24)+1)</f>
        <v>15</v>
      </c>
      <c r="C25" s="23" t="s">
        <v>1848</v>
      </c>
      <c r="D25" s="91" t="s">
        <v>1368</v>
      </c>
      <c r="E25" s="25" t="s">
        <v>1849</v>
      </c>
      <c r="F25" s="24" t="s">
        <v>47</v>
      </c>
      <c r="G25" s="27">
        <v>19</v>
      </c>
      <c r="H25" s="28"/>
      <c r="I25" s="28"/>
      <c r="J25" s="27">
        <f t="shared" si="4"/>
        <v>0</v>
      </c>
      <c r="K25" s="27">
        <f t="shared" si="5"/>
        <v>0</v>
      </c>
      <c r="L25" s="27">
        <f t="shared" si="6"/>
        <v>0</v>
      </c>
      <c r="M25" s="29">
        <f t="shared" si="7"/>
        <v>0</v>
      </c>
    </row>
    <row r="26" spans="2:13" x14ac:dyDescent="0.3">
      <c r="B26" s="22">
        <f>IF(ISBLANK(G26),"",MAX($B$19:B25)+1)</f>
        <v>16</v>
      </c>
      <c r="C26" s="23" t="s">
        <v>1850</v>
      </c>
      <c r="D26" s="91" t="s">
        <v>1368</v>
      </c>
      <c r="E26" s="25" t="s">
        <v>1851</v>
      </c>
      <c r="F26" s="24" t="s">
        <v>47</v>
      </c>
      <c r="G26" s="27">
        <v>1</v>
      </c>
      <c r="H26" s="28"/>
      <c r="I26" s="28"/>
      <c r="J26" s="27">
        <f t="shared" si="4"/>
        <v>0</v>
      </c>
      <c r="K26" s="27">
        <f t="shared" si="5"/>
        <v>0</v>
      </c>
      <c r="L26" s="27">
        <f t="shared" si="6"/>
        <v>0</v>
      </c>
      <c r="M26" s="29">
        <f t="shared" si="7"/>
        <v>0</v>
      </c>
    </row>
    <row r="27" spans="2:13" x14ac:dyDescent="0.3">
      <c r="B27" s="22">
        <f>IF(ISBLANK(G27),"",MAX($B$19:B26)+1)</f>
        <v>17</v>
      </c>
      <c r="C27" s="23" t="s">
        <v>1852</v>
      </c>
      <c r="D27" s="91" t="s">
        <v>1368</v>
      </c>
      <c r="E27" s="25" t="s">
        <v>1853</v>
      </c>
      <c r="F27" s="24" t="s">
        <v>47</v>
      </c>
      <c r="G27" s="27">
        <v>50</v>
      </c>
      <c r="H27" s="28"/>
      <c r="I27" s="28"/>
      <c r="J27" s="27">
        <f t="shared" si="4"/>
        <v>0</v>
      </c>
      <c r="K27" s="27">
        <f t="shared" si="5"/>
        <v>0</v>
      </c>
      <c r="L27" s="27">
        <f t="shared" si="6"/>
        <v>0</v>
      </c>
      <c r="M27" s="29">
        <f t="shared" si="7"/>
        <v>0</v>
      </c>
    </row>
    <row r="28" spans="2:13" x14ac:dyDescent="0.3">
      <c r="B28" s="22">
        <f>IF(ISBLANK(G28),"",MAX($B$19:B27)+1)</f>
        <v>18</v>
      </c>
      <c r="C28" s="23" t="s">
        <v>1854</v>
      </c>
      <c r="D28" s="91" t="s">
        <v>1368</v>
      </c>
      <c r="E28" s="25" t="s">
        <v>1855</v>
      </c>
      <c r="F28" s="24" t="s">
        <v>1818</v>
      </c>
      <c r="G28" s="27">
        <v>6</v>
      </c>
      <c r="H28" s="28"/>
      <c r="I28" s="28"/>
      <c r="J28" s="27">
        <f t="shared" si="4"/>
        <v>0</v>
      </c>
      <c r="K28" s="27">
        <f t="shared" si="5"/>
        <v>0</v>
      </c>
      <c r="L28" s="27">
        <f t="shared" si="6"/>
        <v>0</v>
      </c>
      <c r="M28" s="29">
        <f t="shared" si="7"/>
        <v>0</v>
      </c>
    </row>
    <row r="29" spans="2:13" x14ac:dyDescent="0.3">
      <c r="B29" s="22">
        <f>IF(ISBLANK(G29),"",MAX($B$19:B28)+1)</f>
        <v>19</v>
      </c>
      <c r="C29" s="23" t="s">
        <v>1856</v>
      </c>
      <c r="D29" s="91" t="s">
        <v>1368</v>
      </c>
      <c r="E29" s="25" t="s">
        <v>1857</v>
      </c>
      <c r="F29" s="24" t="s">
        <v>47</v>
      </c>
      <c r="G29" s="27">
        <v>9</v>
      </c>
      <c r="H29" s="28"/>
      <c r="I29" s="28"/>
      <c r="J29" s="27">
        <f t="shared" si="4"/>
        <v>0</v>
      </c>
      <c r="K29" s="27">
        <f t="shared" si="5"/>
        <v>0</v>
      </c>
      <c r="L29" s="27">
        <f t="shared" si="6"/>
        <v>0</v>
      </c>
      <c r="M29" s="29">
        <f t="shared" si="7"/>
        <v>0</v>
      </c>
    </row>
    <row r="30" spans="2:13" x14ac:dyDescent="0.3">
      <c r="B30" s="22">
        <f>IF(ISBLANK(G30),"",MAX($B$19:B29)+1)</f>
        <v>20</v>
      </c>
      <c r="C30" s="23" t="s">
        <v>1858</v>
      </c>
      <c r="D30" s="91" t="s">
        <v>1368</v>
      </c>
      <c r="E30" s="25" t="s">
        <v>1859</v>
      </c>
      <c r="F30" s="24" t="s">
        <v>47</v>
      </c>
      <c r="G30" s="27">
        <v>51</v>
      </c>
      <c r="H30" s="28"/>
      <c r="I30" s="28"/>
      <c r="J30" s="27">
        <f t="shared" si="4"/>
        <v>0</v>
      </c>
      <c r="K30" s="27">
        <f t="shared" si="5"/>
        <v>0</v>
      </c>
      <c r="L30" s="27">
        <f t="shared" si="6"/>
        <v>0</v>
      </c>
      <c r="M30" s="29">
        <f t="shared" si="7"/>
        <v>0</v>
      </c>
    </row>
    <row r="31" spans="2:13" x14ac:dyDescent="0.3">
      <c r="B31" s="22">
        <f>IF(ISBLANK(G31),"",MAX($B$19:B30)+1)</f>
        <v>21</v>
      </c>
      <c r="C31" s="23" t="s">
        <v>1860</v>
      </c>
      <c r="D31" s="91" t="s">
        <v>1368</v>
      </c>
      <c r="E31" s="25" t="s">
        <v>1861</v>
      </c>
      <c r="F31" s="24" t="s">
        <v>47</v>
      </c>
      <c r="G31" s="27">
        <v>2</v>
      </c>
      <c r="H31" s="28"/>
      <c r="I31" s="28"/>
      <c r="J31" s="27">
        <f t="shared" si="4"/>
        <v>0</v>
      </c>
      <c r="K31" s="27">
        <f t="shared" si="5"/>
        <v>0</v>
      </c>
      <c r="L31" s="27">
        <f t="shared" si="6"/>
        <v>0</v>
      </c>
      <c r="M31" s="29">
        <f t="shared" si="7"/>
        <v>0</v>
      </c>
    </row>
    <row r="32" spans="2:13" x14ac:dyDescent="0.3">
      <c r="B32" s="22">
        <f>IF(ISBLANK(G32),"",MAX($B$19:B31)+1)</f>
        <v>22</v>
      </c>
      <c r="C32" s="23" t="s">
        <v>1862</v>
      </c>
      <c r="D32" s="91" t="s">
        <v>1368</v>
      </c>
      <c r="E32" s="25" t="s">
        <v>1863</v>
      </c>
      <c r="F32" s="24" t="s">
        <v>47</v>
      </c>
      <c r="G32" s="27">
        <v>2</v>
      </c>
      <c r="H32" s="28"/>
      <c r="I32" s="28"/>
      <c r="J32" s="27">
        <f t="shared" si="4"/>
        <v>0</v>
      </c>
      <c r="K32" s="27">
        <f t="shared" si="5"/>
        <v>0</v>
      </c>
      <c r="L32" s="27">
        <f t="shared" si="6"/>
        <v>0</v>
      </c>
      <c r="M32" s="29">
        <f t="shared" si="7"/>
        <v>0</v>
      </c>
    </row>
    <row r="33" spans="2:13" x14ac:dyDescent="0.3">
      <c r="B33" s="22">
        <f>IF(ISBLANK(G33),"",MAX($B$19:B32)+1)</f>
        <v>23</v>
      </c>
      <c r="C33" s="23" t="s">
        <v>1864</v>
      </c>
      <c r="D33" s="91" t="s">
        <v>1368</v>
      </c>
      <c r="E33" s="25" t="s">
        <v>1865</v>
      </c>
      <c r="F33" s="24" t="s">
        <v>47</v>
      </c>
      <c r="G33" s="27">
        <f>24*4+48*2+24*4</f>
        <v>288</v>
      </c>
      <c r="H33" s="28"/>
      <c r="I33" s="28"/>
      <c r="J33" s="27">
        <f t="shared" si="4"/>
        <v>0</v>
      </c>
      <c r="K33" s="27">
        <f t="shared" si="5"/>
        <v>0</v>
      </c>
      <c r="L33" s="27">
        <f t="shared" si="6"/>
        <v>0</v>
      </c>
      <c r="M33" s="29">
        <f t="shared" si="7"/>
        <v>0</v>
      </c>
    </row>
    <row r="34" spans="2:13" ht="6" customHeight="1" x14ac:dyDescent="0.3">
      <c r="B34" s="22"/>
      <c r="C34" s="23" t="s">
        <v>1866</v>
      </c>
      <c r="D34" s="23"/>
      <c r="E34" s="25"/>
      <c r="F34" s="24"/>
      <c r="G34" s="27"/>
      <c r="H34" s="28"/>
      <c r="I34" s="28"/>
      <c r="J34" s="27"/>
      <c r="K34" s="27"/>
      <c r="L34" s="27"/>
      <c r="M34" s="29"/>
    </row>
    <row r="35" spans="2:13" x14ac:dyDescent="0.3">
      <c r="B35" s="22">
        <f>IF(ISBLANK(G35),"",MAX($B$19:B34)+1)</f>
        <v>24</v>
      </c>
      <c r="C35" s="23" t="s">
        <v>1867</v>
      </c>
      <c r="D35" s="91" t="s">
        <v>1368</v>
      </c>
      <c r="E35" s="25" t="s">
        <v>1868</v>
      </c>
      <c r="F35" s="24" t="s">
        <v>47</v>
      </c>
      <c r="G35" s="27">
        <f>G36*2+1</f>
        <v>153</v>
      </c>
      <c r="H35" s="28"/>
      <c r="I35" s="28"/>
      <c r="J35" s="27">
        <f t="shared" si="4"/>
        <v>0</v>
      </c>
      <c r="K35" s="27">
        <f t="shared" si="5"/>
        <v>0</v>
      </c>
      <c r="L35" s="27">
        <f t="shared" si="6"/>
        <v>0</v>
      </c>
      <c r="M35" s="29">
        <f t="shared" si="7"/>
        <v>0</v>
      </c>
    </row>
    <row r="36" spans="2:13" x14ac:dyDescent="0.3">
      <c r="B36" s="22">
        <f>IF(ISBLANK(G36),"",MAX($B$19:B35)+1)</f>
        <v>25</v>
      </c>
      <c r="C36" s="23" t="s">
        <v>1869</v>
      </c>
      <c r="D36" s="24" t="s">
        <v>40</v>
      </c>
      <c r="E36" s="25" t="s">
        <v>1870</v>
      </c>
      <c r="F36" s="24" t="s">
        <v>47</v>
      </c>
      <c r="G36" s="27">
        <v>76</v>
      </c>
      <c r="H36" s="28"/>
      <c r="I36" s="28"/>
      <c r="J36" s="27">
        <f t="shared" si="4"/>
        <v>0</v>
      </c>
      <c r="K36" s="27">
        <f t="shared" si="5"/>
        <v>0</v>
      </c>
      <c r="L36" s="27">
        <f t="shared" si="6"/>
        <v>0</v>
      </c>
      <c r="M36" s="29">
        <f t="shared" si="7"/>
        <v>0</v>
      </c>
    </row>
    <row r="37" spans="2:13" x14ac:dyDescent="0.3">
      <c r="B37" s="22">
        <f>IF(ISBLANK(G37),"",MAX($B$19:B36)+1)</f>
        <v>26</v>
      </c>
      <c r="C37" s="23" t="s">
        <v>1871</v>
      </c>
      <c r="D37" s="24" t="s">
        <v>40</v>
      </c>
      <c r="E37" s="25" t="s">
        <v>1872</v>
      </c>
      <c r="F37" s="24" t="s">
        <v>47</v>
      </c>
      <c r="G37" s="27">
        <v>76</v>
      </c>
      <c r="H37" s="28"/>
      <c r="I37" s="28"/>
      <c r="J37" s="27">
        <f t="shared" si="4"/>
        <v>0</v>
      </c>
      <c r="K37" s="27">
        <f t="shared" si="5"/>
        <v>0</v>
      </c>
      <c r="L37" s="27">
        <f t="shared" si="6"/>
        <v>0</v>
      </c>
      <c r="M37" s="29">
        <f t="shared" si="7"/>
        <v>0</v>
      </c>
    </row>
    <row r="38" spans="2:13" x14ac:dyDescent="0.3">
      <c r="B38" s="22">
        <f>IF(ISBLANK(G38),"",MAX($B$19:B37)+1)</f>
        <v>27</v>
      </c>
      <c r="C38" s="23" t="s">
        <v>1873</v>
      </c>
      <c r="D38" s="24" t="s">
        <v>40</v>
      </c>
      <c r="E38" s="25" t="s">
        <v>1874</v>
      </c>
      <c r="F38" s="24" t="s">
        <v>47</v>
      </c>
      <c r="G38" s="27">
        <f>G36-G39</f>
        <v>61</v>
      </c>
      <c r="H38" s="28"/>
      <c r="I38" s="28"/>
      <c r="J38" s="27">
        <f t="shared" si="4"/>
        <v>0</v>
      </c>
      <c r="K38" s="27">
        <f t="shared" si="5"/>
        <v>0</v>
      </c>
      <c r="L38" s="27">
        <f t="shared" si="6"/>
        <v>0</v>
      </c>
      <c r="M38" s="29">
        <f t="shared" si="7"/>
        <v>0</v>
      </c>
    </row>
    <row r="39" spans="2:13" x14ac:dyDescent="0.3">
      <c r="B39" s="22">
        <f>IF(ISBLANK(G39),"",MAX($B$19:B38)+1)</f>
        <v>28</v>
      </c>
      <c r="C39" s="23" t="s">
        <v>1875</v>
      </c>
      <c r="D39" s="24" t="s">
        <v>40</v>
      </c>
      <c r="E39" s="25" t="s">
        <v>1876</v>
      </c>
      <c r="F39" s="24" t="s">
        <v>47</v>
      </c>
      <c r="G39" s="27">
        <v>15</v>
      </c>
      <c r="H39" s="28"/>
      <c r="I39" s="28"/>
      <c r="J39" s="27">
        <f t="shared" si="4"/>
        <v>0</v>
      </c>
      <c r="K39" s="27">
        <f t="shared" si="5"/>
        <v>0</v>
      </c>
      <c r="L39" s="27">
        <f t="shared" si="6"/>
        <v>0</v>
      </c>
      <c r="M39" s="29">
        <f t="shared" si="7"/>
        <v>0</v>
      </c>
    </row>
    <row r="40" spans="2:13" ht="6" customHeight="1" x14ac:dyDescent="0.3">
      <c r="B40" s="22"/>
      <c r="C40" s="23" t="s">
        <v>1866</v>
      </c>
      <c r="D40" s="23"/>
      <c r="E40" s="25"/>
      <c r="F40" s="24"/>
      <c r="G40" s="27"/>
      <c r="H40" s="28"/>
      <c r="I40" s="28"/>
      <c r="J40" s="27"/>
      <c r="K40" s="27"/>
      <c r="L40" s="27"/>
      <c r="M40" s="29"/>
    </row>
    <row r="41" spans="2:13" x14ac:dyDescent="0.3">
      <c r="B41" s="22" t="str">
        <f>IF(ISBLANK(G41),"",MAX($B$19:B40)+1)</f>
        <v/>
      </c>
      <c r="C41" s="23" t="s">
        <v>1866</v>
      </c>
      <c r="D41" s="23"/>
      <c r="E41" s="110" t="s">
        <v>1877</v>
      </c>
      <c r="F41" s="24"/>
      <c r="G41" s="27"/>
      <c r="H41" s="28"/>
      <c r="I41" s="28"/>
      <c r="J41" s="27"/>
      <c r="K41" s="27"/>
      <c r="L41" s="27"/>
      <c r="M41" s="29"/>
    </row>
    <row r="42" spans="2:13" x14ac:dyDescent="0.3">
      <c r="B42" s="22">
        <f>IF(ISBLANK(G42),"",MAX($B$19:B41)+1)</f>
        <v>29</v>
      </c>
      <c r="C42" s="23" t="s">
        <v>1878</v>
      </c>
      <c r="D42" s="91" t="s">
        <v>1368</v>
      </c>
      <c r="E42" s="25" t="s">
        <v>1879</v>
      </c>
      <c r="F42" s="24" t="s">
        <v>47</v>
      </c>
      <c r="G42" s="27">
        <v>2</v>
      </c>
      <c r="H42" s="28"/>
      <c r="I42" s="28"/>
      <c r="J42" s="27">
        <f t="shared" si="4"/>
        <v>0</v>
      </c>
      <c r="K42" s="27">
        <f t="shared" si="5"/>
        <v>0</v>
      </c>
      <c r="L42" s="27">
        <f t="shared" si="6"/>
        <v>0</v>
      </c>
      <c r="M42" s="29">
        <f t="shared" si="7"/>
        <v>0</v>
      </c>
    </row>
    <row r="43" spans="2:13" x14ac:dyDescent="0.3">
      <c r="B43" s="22">
        <f>IF(ISBLANK(G43),"",MAX($B$19:B42)+1)</f>
        <v>30</v>
      </c>
      <c r="C43" s="23" t="s">
        <v>1880</v>
      </c>
      <c r="D43" s="91" t="s">
        <v>1368</v>
      </c>
      <c r="E43" s="25" t="s">
        <v>1881</v>
      </c>
      <c r="F43" s="24" t="s">
        <v>47</v>
      </c>
      <c r="G43" s="27">
        <f>G42</f>
        <v>2</v>
      </c>
      <c r="H43" s="28"/>
      <c r="I43" s="28"/>
      <c r="J43" s="27">
        <f t="shared" si="4"/>
        <v>0</v>
      </c>
      <c r="K43" s="27">
        <f t="shared" si="5"/>
        <v>0</v>
      </c>
      <c r="L43" s="27">
        <f t="shared" si="6"/>
        <v>0</v>
      </c>
      <c r="M43" s="29">
        <f t="shared" si="7"/>
        <v>0</v>
      </c>
    </row>
    <row r="44" spans="2:13" x14ac:dyDescent="0.3">
      <c r="B44" s="22">
        <f>IF(ISBLANK(G44),"",MAX($B$19:B43)+1)</f>
        <v>31</v>
      </c>
      <c r="C44" s="23" t="s">
        <v>1882</v>
      </c>
      <c r="D44" s="24" t="s">
        <v>40</v>
      </c>
      <c r="E44" s="25" t="s">
        <v>1883</v>
      </c>
      <c r="F44" s="24" t="s">
        <v>47</v>
      </c>
      <c r="G44" s="27">
        <f>G42</f>
        <v>2</v>
      </c>
      <c r="H44" s="28"/>
      <c r="I44" s="28"/>
      <c r="J44" s="27">
        <f t="shared" si="4"/>
        <v>0</v>
      </c>
      <c r="K44" s="27">
        <f t="shared" si="5"/>
        <v>0</v>
      </c>
      <c r="L44" s="27">
        <f t="shared" si="6"/>
        <v>0</v>
      </c>
      <c r="M44" s="29">
        <f t="shared" si="7"/>
        <v>0</v>
      </c>
    </row>
    <row r="45" spans="2:13" x14ac:dyDescent="0.3">
      <c r="B45" s="22">
        <f>IF(ISBLANK(G45),"",MAX($B$19:B44)+1)</f>
        <v>32</v>
      </c>
      <c r="C45" s="23" t="s">
        <v>1884</v>
      </c>
      <c r="D45" s="24" t="s">
        <v>1885</v>
      </c>
      <c r="E45" s="25" t="s">
        <v>1886</v>
      </c>
      <c r="F45" s="24" t="s">
        <v>47</v>
      </c>
      <c r="G45" s="27">
        <f>G42</f>
        <v>2</v>
      </c>
      <c r="H45" s="28"/>
      <c r="I45" s="28"/>
      <c r="J45" s="27">
        <f t="shared" si="4"/>
        <v>0</v>
      </c>
      <c r="K45" s="27">
        <f t="shared" si="5"/>
        <v>0</v>
      </c>
      <c r="L45" s="27">
        <f t="shared" si="6"/>
        <v>0</v>
      </c>
      <c r="M45" s="29">
        <f t="shared" si="7"/>
        <v>0</v>
      </c>
    </row>
    <row r="46" spans="2:13" x14ac:dyDescent="0.3">
      <c r="B46" s="22">
        <f>IF(ISBLANK(G46),"",MAX($B$19:B45)+1)</f>
        <v>33</v>
      </c>
      <c r="C46" s="23" t="s">
        <v>1887</v>
      </c>
      <c r="D46" s="24" t="s">
        <v>1885</v>
      </c>
      <c r="E46" s="25" t="s">
        <v>1888</v>
      </c>
      <c r="F46" s="24" t="s">
        <v>47</v>
      </c>
      <c r="G46" s="27">
        <f>G42</f>
        <v>2</v>
      </c>
      <c r="H46" s="28"/>
      <c r="I46" s="28"/>
      <c r="J46" s="27">
        <f t="shared" si="4"/>
        <v>0</v>
      </c>
      <c r="K46" s="27">
        <f t="shared" si="5"/>
        <v>0</v>
      </c>
      <c r="L46" s="27">
        <f t="shared" si="6"/>
        <v>0</v>
      </c>
      <c r="M46" s="29">
        <f t="shared" si="7"/>
        <v>0</v>
      </c>
    </row>
    <row r="47" spans="2:13" x14ac:dyDescent="0.3">
      <c r="B47" s="22">
        <f>IF(ISBLANK(G47),"",MAX($B$19:B46)+1)</f>
        <v>34</v>
      </c>
      <c r="C47" s="23" t="s">
        <v>1889</v>
      </c>
      <c r="D47" s="24" t="s">
        <v>1885</v>
      </c>
      <c r="E47" s="25" t="s">
        <v>1890</v>
      </c>
      <c r="F47" s="24" t="s">
        <v>47</v>
      </c>
      <c r="G47" s="27">
        <f>G42</f>
        <v>2</v>
      </c>
      <c r="H47" s="28"/>
      <c r="I47" s="28"/>
      <c r="J47" s="27">
        <f t="shared" si="4"/>
        <v>0</v>
      </c>
      <c r="K47" s="27">
        <f t="shared" si="5"/>
        <v>0</v>
      </c>
      <c r="L47" s="27">
        <f t="shared" si="6"/>
        <v>0</v>
      </c>
      <c r="M47" s="29">
        <f t="shared" si="7"/>
        <v>0</v>
      </c>
    </row>
    <row r="48" spans="2:13" x14ac:dyDescent="0.3">
      <c r="B48" s="22">
        <f>IF(ISBLANK(G48),"",MAX($B$19:B47)+1)</f>
        <v>35</v>
      </c>
      <c r="C48" s="23" t="s">
        <v>1891</v>
      </c>
      <c r="D48" s="24" t="s">
        <v>1885</v>
      </c>
      <c r="E48" s="25" t="s">
        <v>1892</v>
      </c>
      <c r="F48" s="24" t="s">
        <v>47</v>
      </c>
      <c r="G48" s="27">
        <f>G42</f>
        <v>2</v>
      </c>
      <c r="H48" s="28"/>
      <c r="I48" s="28"/>
      <c r="J48" s="27">
        <f t="shared" si="4"/>
        <v>0</v>
      </c>
      <c r="K48" s="27">
        <f t="shared" si="5"/>
        <v>0</v>
      </c>
      <c r="L48" s="27">
        <f t="shared" si="6"/>
        <v>0</v>
      </c>
      <c r="M48" s="29">
        <f t="shared" si="7"/>
        <v>0</v>
      </c>
    </row>
    <row r="49" spans="2:13" x14ac:dyDescent="0.3">
      <c r="B49" s="22">
        <f>IF(ISBLANK(G49),"",MAX($B$19:B48)+1)</f>
        <v>36</v>
      </c>
      <c r="C49" s="23" t="s">
        <v>1893</v>
      </c>
      <c r="D49" s="91" t="s">
        <v>1368</v>
      </c>
      <c r="E49" s="25" t="s">
        <v>1894</v>
      </c>
      <c r="F49" s="24" t="s">
        <v>47</v>
      </c>
      <c r="G49" s="27">
        <f>G42</f>
        <v>2</v>
      </c>
      <c r="H49" s="28"/>
      <c r="I49" s="28"/>
      <c r="J49" s="27">
        <f t="shared" si="4"/>
        <v>0</v>
      </c>
      <c r="K49" s="27">
        <f t="shared" si="5"/>
        <v>0</v>
      </c>
      <c r="L49" s="27">
        <f t="shared" si="6"/>
        <v>0</v>
      </c>
      <c r="M49" s="29">
        <f t="shared" si="7"/>
        <v>0</v>
      </c>
    </row>
    <row r="50" spans="2:13" ht="6" customHeight="1" x14ac:dyDescent="0.3">
      <c r="B50" s="22"/>
      <c r="C50" s="23" t="s">
        <v>1866</v>
      </c>
      <c r="D50" s="23"/>
      <c r="E50" s="25"/>
      <c r="F50" s="24"/>
      <c r="G50" s="27"/>
      <c r="H50" s="28"/>
      <c r="I50" s="28"/>
      <c r="J50" s="27"/>
      <c r="K50" s="27"/>
      <c r="L50" s="27"/>
      <c r="M50" s="29"/>
    </row>
    <row r="51" spans="2:13" ht="27.6" x14ac:dyDescent="0.3">
      <c r="B51" s="22">
        <f>IF(ISBLANK(G51),"",MAX($B$19:B50)+1)</f>
        <v>37</v>
      </c>
      <c r="C51" s="23" t="s">
        <v>1895</v>
      </c>
      <c r="D51" s="91" t="s">
        <v>1368</v>
      </c>
      <c r="E51" s="25" t="s">
        <v>1896</v>
      </c>
      <c r="F51" s="24" t="s">
        <v>47</v>
      </c>
      <c r="G51" s="27">
        <v>2</v>
      </c>
      <c r="H51" s="28"/>
      <c r="I51" s="28"/>
      <c r="J51" s="27">
        <f t="shared" si="4"/>
        <v>0</v>
      </c>
      <c r="K51" s="27">
        <f t="shared" si="5"/>
        <v>0</v>
      </c>
      <c r="L51" s="27">
        <f t="shared" si="6"/>
        <v>0</v>
      </c>
      <c r="M51" s="29">
        <f t="shared" si="7"/>
        <v>0</v>
      </c>
    </row>
    <row r="52" spans="2:13" x14ac:dyDescent="0.3">
      <c r="B52" s="22">
        <f>IF(ISBLANK(G52),"",MAX($B$19:B51)+1)</f>
        <v>38</v>
      </c>
      <c r="C52" s="23" t="s">
        <v>1897</v>
      </c>
      <c r="D52" s="91" t="s">
        <v>1368</v>
      </c>
      <c r="E52" s="25" t="s">
        <v>1898</v>
      </c>
      <c r="F52" s="24" t="s">
        <v>47</v>
      </c>
      <c r="G52" s="27">
        <f>G51</f>
        <v>2</v>
      </c>
      <c r="H52" s="28"/>
      <c r="I52" s="28"/>
      <c r="J52" s="27">
        <f t="shared" si="4"/>
        <v>0</v>
      </c>
      <c r="K52" s="27">
        <f t="shared" si="5"/>
        <v>0</v>
      </c>
      <c r="L52" s="27">
        <f t="shared" si="6"/>
        <v>0</v>
      </c>
      <c r="M52" s="29">
        <f t="shared" si="7"/>
        <v>0</v>
      </c>
    </row>
    <row r="53" spans="2:13" x14ac:dyDescent="0.3">
      <c r="B53" s="22">
        <f>IF(ISBLANK(G53),"",MAX($B$19:B52)+1)</f>
        <v>39</v>
      </c>
      <c r="C53" s="23" t="s">
        <v>1899</v>
      </c>
      <c r="D53" s="91" t="s">
        <v>1368</v>
      </c>
      <c r="E53" s="25" t="s">
        <v>1900</v>
      </c>
      <c r="F53" s="24" t="s">
        <v>47</v>
      </c>
      <c r="G53" s="27">
        <f>G51</f>
        <v>2</v>
      </c>
      <c r="H53" s="28"/>
      <c r="I53" s="28"/>
      <c r="J53" s="27">
        <f t="shared" si="4"/>
        <v>0</v>
      </c>
      <c r="K53" s="27">
        <f t="shared" si="5"/>
        <v>0</v>
      </c>
      <c r="L53" s="27">
        <f t="shared" si="6"/>
        <v>0</v>
      </c>
      <c r="M53" s="29">
        <f t="shared" si="7"/>
        <v>0</v>
      </c>
    </row>
    <row r="54" spans="2:13" x14ac:dyDescent="0.3">
      <c r="B54" s="22">
        <f>IF(ISBLANK(G54),"",MAX($B$19:B53)+1)</f>
        <v>40</v>
      </c>
      <c r="C54" s="23" t="s">
        <v>1901</v>
      </c>
      <c r="D54" s="24" t="s">
        <v>1885</v>
      </c>
      <c r="E54" s="25" t="s">
        <v>1902</v>
      </c>
      <c r="F54" s="24" t="s">
        <v>41</v>
      </c>
      <c r="G54" s="27">
        <v>1</v>
      </c>
      <c r="H54" s="28"/>
      <c r="I54" s="28"/>
      <c r="J54" s="27">
        <f t="shared" si="4"/>
        <v>0</v>
      </c>
      <c r="K54" s="27">
        <f t="shared" si="5"/>
        <v>0</v>
      </c>
      <c r="L54" s="27">
        <f t="shared" si="6"/>
        <v>0</v>
      </c>
      <c r="M54" s="29">
        <f t="shared" si="7"/>
        <v>0</v>
      </c>
    </row>
    <row r="55" spans="2:13" ht="6" customHeight="1" x14ac:dyDescent="0.3">
      <c r="B55" s="22" t="str">
        <f>IF(ISBLANK(G55),"",MAX($B$19:B54)+1)</f>
        <v/>
      </c>
      <c r="C55" s="23" t="s">
        <v>1866</v>
      </c>
      <c r="D55" s="23"/>
      <c r="E55" s="25"/>
      <c r="F55" s="24"/>
      <c r="G55" s="27"/>
      <c r="H55" s="28"/>
      <c r="I55" s="28"/>
      <c r="J55" s="27"/>
      <c r="K55" s="27"/>
      <c r="L55" s="27"/>
      <c r="M55" s="29"/>
    </row>
    <row r="56" spans="2:13" x14ac:dyDescent="0.3">
      <c r="B56" s="22" t="str">
        <f>IF(ISBLANK(G56),"",MAX($B$19:B55)+1)</f>
        <v/>
      </c>
      <c r="C56" s="23" t="s">
        <v>1866</v>
      </c>
      <c r="D56" s="23"/>
      <c r="E56" s="110" t="s">
        <v>1903</v>
      </c>
      <c r="F56" s="24"/>
      <c r="G56" s="27"/>
      <c r="H56" s="28"/>
      <c r="I56" s="28"/>
      <c r="J56" s="27"/>
      <c r="K56" s="27"/>
      <c r="L56" s="27"/>
      <c r="M56" s="29"/>
    </row>
    <row r="57" spans="2:13" ht="27.6" x14ac:dyDescent="0.3">
      <c r="B57" s="22">
        <f>IF(ISBLANK(G57),"",MAX($B$19:B56)+1)</f>
        <v>41</v>
      </c>
      <c r="C57" s="23" t="s">
        <v>1904</v>
      </c>
      <c r="D57" s="91" t="s">
        <v>1368</v>
      </c>
      <c r="E57" s="25" t="s">
        <v>1905</v>
      </c>
      <c r="F57" s="24" t="s">
        <v>41</v>
      </c>
      <c r="G57" s="27">
        <v>1</v>
      </c>
      <c r="H57" s="28"/>
      <c r="I57" s="28"/>
      <c r="J57" s="27">
        <f t="shared" ref="J57:J63" si="8">G57*H57</f>
        <v>0</v>
      </c>
      <c r="K57" s="27">
        <f t="shared" ref="K57:K63" si="9">G57*I57</f>
        <v>0</v>
      </c>
      <c r="L57" s="27">
        <f t="shared" ref="L57:L63" si="10">J57+K57</f>
        <v>0</v>
      </c>
      <c r="M57" s="29">
        <f t="shared" ref="M57:M63" si="11">L57*1.21</f>
        <v>0</v>
      </c>
    </row>
    <row r="58" spans="2:13" x14ac:dyDescent="0.3">
      <c r="B58" s="22">
        <f>IF(ISBLANK(G58),"",MAX($B$19:B57)+1)</f>
        <v>42</v>
      </c>
      <c r="C58" s="23" t="s">
        <v>1906</v>
      </c>
      <c r="D58" s="91" t="s">
        <v>1368</v>
      </c>
      <c r="E58" s="25" t="s">
        <v>1907</v>
      </c>
      <c r="F58" s="24" t="s">
        <v>41</v>
      </c>
      <c r="G58" s="27">
        <v>1</v>
      </c>
      <c r="H58" s="28"/>
      <c r="I58" s="28"/>
      <c r="J58" s="27">
        <f t="shared" si="8"/>
        <v>0</v>
      </c>
      <c r="K58" s="27">
        <f t="shared" si="9"/>
        <v>0</v>
      </c>
      <c r="L58" s="27">
        <f t="shared" si="10"/>
        <v>0</v>
      </c>
      <c r="M58" s="29">
        <f t="shared" si="11"/>
        <v>0</v>
      </c>
    </row>
    <row r="59" spans="2:13" ht="82.8" x14ac:dyDescent="0.3">
      <c r="B59" s="22">
        <f>IF(ISBLANK(G59),"",MAX($B$19:B58)+1)</f>
        <v>43</v>
      </c>
      <c r="C59" s="23" t="s">
        <v>1908</v>
      </c>
      <c r="D59" s="91" t="s">
        <v>1368</v>
      </c>
      <c r="E59" s="25" t="s">
        <v>1909</v>
      </c>
      <c r="F59" s="24" t="s">
        <v>47</v>
      </c>
      <c r="G59" s="27">
        <v>2</v>
      </c>
      <c r="H59" s="28"/>
      <c r="I59" s="28"/>
      <c r="J59" s="27">
        <f t="shared" si="8"/>
        <v>0</v>
      </c>
      <c r="K59" s="27">
        <f t="shared" si="9"/>
        <v>0</v>
      </c>
      <c r="L59" s="27">
        <f t="shared" si="10"/>
        <v>0</v>
      </c>
      <c r="M59" s="29">
        <f t="shared" si="11"/>
        <v>0</v>
      </c>
    </row>
    <row r="60" spans="2:13" x14ac:dyDescent="0.3">
      <c r="B60" s="22">
        <f>IF(ISBLANK(G60),"",MAX($B$19:B59)+1)</f>
        <v>44</v>
      </c>
      <c r="C60" s="23" t="s">
        <v>1910</v>
      </c>
      <c r="D60" s="91" t="s">
        <v>1368</v>
      </c>
      <c r="E60" s="25" t="s">
        <v>1911</v>
      </c>
      <c r="F60" s="24" t="s">
        <v>47</v>
      </c>
      <c r="G60" s="27">
        <f>1+3</f>
        <v>4</v>
      </c>
      <c r="H60" s="28"/>
      <c r="I60" s="28"/>
      <c r="J60" s="27">
        <f t="shared" si="8"/>
        <v>0</v>
      </c>
      <c r="K60" s="27">
        <f t="shared" si="9"/>
        <v>0</v>
      </c>
      <c r="L60" s="27">
        <f t="shared" si="10"/>
        <v>0</v>
      </c>
      <c r="M60" s="29">
        <f t="shared" si="11"/>
        <v>0</v>
      </c>
    </row>
    <row r="61" spans="2:13" x14ac:dyDescent="0.3">
      <c r="B61" s="22">
        <f>IF(ISBLANK(G61),"",MAX($B$19:B60)+1)</f>
        <v>45</v>
      </c>
      <c r="C61" s="23" t="s">
        <v>1912</v>
      </c>
      <c r="D61" s="91" t="s">
        <v>1368</v>
      </c>
      <c r="E61" s="25" t="s">
        <v>1913</v>
      </c>
      <c r="F61" s="24" t="s">
        <v>47</v>
      </c>
      <c r="G61" s="27">
        <v>2</v>
      </c>
      <c r="H61" s="28"/>
      <c r="I61" s="28"/>
      <c r="J61" s="27">
        <f t="shared" si="8"/>
        <v>0</v>
      </c>
      <c r="K61" s="27">
        <f t="shared" si="9"/>
        <v>0</v>
      </c>
      <c r="L61" s="27">
        <f t="shared" si="10"/>
        <v>0</v>
      </c>
      <c r="M61" s="29">
        <f t="shared" si="11"/>
        <v>0</v>
      </c>
    </row>
    <row r="62" spans="2:13" x14ac:dyDescent="0.3">
      <c r="B62" s="22">
        <f>IF(ISBLANK(G62),"",MAX($B$19:B61)+1)</f>
        <v>46</v>
      </c>
      <c r="C62" s="23" t="s">
        <v>1914</v>
      </c>
      <c r="D62" s="91" t="s">
        <v>1368</v>
      </c>
      <c r="E62" s="25" t="s">
        <v>1915</v>
      </c>
      <c r="F62" s="24" t="s">
        <v>47</v>
      </c>
      <c r="G62" s="27">
        <f>16+8</f>
        <v>24</v>
      </c>
      <c r="H62" s="28"/>
      <c r="I62" s="28"/>
      <c r="J62" s="27">
        <f t="shared" si="8"/>
        <v>0</v>
      </c>
      <c r="K62" s="27">
        <f t="shared" si="9"/>
        <v>0</v>
      </c>
      <c r="L62" s="27">
        <f t="shared" si="10"/>
        <v>0</v>
      </c>
      <c r="M62" s="29">
        <f t="shared" si="11"/>
        <v>0</v>
      </c>
    </row>
    <row r="63" spans="2:13" x14ac:dyDescent="0.3">
      <c r="B63" s="22">
        <f>IF(ISBLANK(G63),"",MAX($B$19:B62)+1)</f>
        <v>47</v>
      </c>
      <c r="C63" s="23" t="s">
        <v>1916</v>
      </c>
      <c r="D63" s="91" t="s">
        <v>1368</v>
      </c>
      <c r="E63" s="25" t="s">
        <v>1917</v>
      </c>
      <c r="F63" s="24" t="s">
        <v>47</v>
      </c>
      <c r="G63" s="27">
        <v>4</v>
      </c>
      <c r="H63" s="28"/>
      <c r="I63" s="28"/>
      <c r="J63" s="27">
        <f t="shared" si="8"/>
        <v>0</v>
      </c>
      <c r="K63" s="27">
        <f t="shared" si="9"/>
        <v>0</v>
      </c>
      <c r="L63" s="27">
        <f t="shared" si="10"/>
        <v>0</v>
      </c>
      <c r="M63" s="29">
        <f t="shared" si="11"/>
        <v>0</v>
      </c>
    </row>
    <row r="64" spans="2:13" ht="6" customHeight="1" x14ac:dyDescent="0.3">
      <c r="B64" s="22" t="str">
        <f>IF(ISBLANK(G64),"",MAX($B$19:B63)+1)</f>
        <v/>
      </c>
      <c r="C64" s="23" t="s">
        <v>1866</v>
      </c>
      <c r="D64" s="23"/>
      <c r="E64" s="25"/>
      <c r="F64" s="24"/>
      <c r="G64" s="27"/>
      <c r="H64" s="28"/>
      <c r="I64" s="28"/>
      <c r="J64" s="27"/>
      <c r="K64" s="27"/>
      <c r="L64" s="27"/>
      <c r="M64" s="29"/>
    </row>
    <row r="65" spans="2:13" x14ac:dyDescent="0.3">
      <c r="B65" s="22" t="str">
        <f>IF(ISBLANK(G65),"",MAX($B$19:B64)+1)</f>
        <v/>
      </c>
      <c r="C65" s="23" t="s">
        <v>1866</v>
      </c>
      <c r="D65" s="23"/>
      <c r="E65" s="110" t="s">
        <v>1918</v>
      </c>
      <c r="F65" s="24"/>
      <c r="G65" s="27"/>
      <c r="H65" s="28"/>
      <c r="I65" s="28"/>
      <c r="J65" s="27"/>
      <c r="K65" s="27"/>
      <c r="L65" s="27"/>
      <c r="M65" s="29"/>
    </row>
    <row r="66" spans="2:13" ht="41.4" x14ac:dyDescent="0.3">
      <c r="B66" s="22">
        <f>IF(ISBLANK(G66),"",MAX($B$19:B65)+1)</f>
        <v>48</v>
      </c>
      <c r="C66" s="23" t="s">
        <v>1919</v>
      </c>
      <c r="D66" s="91" t="s">
        <v>1368</v>
      </c>
      <c r="E66" s="25" t="s">
        <v>1920</v>
      </c>
      <c r="F66" s="24" t="s">
        <v>47</v>
      </c>
      <c r="G66" s="27">
        <v>3</v>
      </c>
      <c r="H66" s="28"/>
      <c r="I66" s="28"/>
      <c r="J66" s="27">
        <f t="shared" si="4"/>
        <v>0</v>
      </c>
      <c r="K66" s="27">
        <f t="shared" si="5"/>
        <v>0</v>
      </c>
      <c r="L66" s="27">
        <f t="shared" si="6"/>
        <v>0</v>
      </c>
      <c r="M66" s="29">
        <f t="shared" si="7"/>
        <v>0</v>
      </c>
    </row>
    <row r="67" spans="2:13" x14ac:dyDescent="0.3">
      <c r="B67" s="22">
        <f>IF(ISBLANK(G67),"",MAX($B$19:B66)+1)</f>
        <v>49</v>
      </c>
      <c r="C67" s="23" t="s">
        <v>1921</v>
      </c>
      <c r="D67" s="91" t="s">
        <v>1368</v>
      </c>
      <c r="E67" s="25" t="s">
        <v>1922</v>
      </c>
      <c r="F67" s="24" t="s">
        <v>47</v>
      </c>
      <c r="G67" s="27">
        <v>1</v>
      </c>
      <c r="H67" s="28"/>
      <c r="I67" s="28"/>
      <c r="J67" s="27">
        <f t="shared" si="4"/>
        <v>0</v>
      </c>
      <c r="K67" s="27">
        <f t="shared" si="5"/>
        <v>0</v>
      </c>
      <c r="L67" s="27">
        <f t="shared" si="6"/>
        <v>0</v>
      </c>
      <c r="M67" s="29">
        <f t="shared" si="7"/>
        <v>0</v>
      </c>
    </row>
    <row r="68" spans="2:13" ht="6" customHeight="1" x14ac:dyDescent="0.3">
      <c r="B68" s="22" t="str">
        <f>IF(ISBLANK(G68),"",MAX($B$19:B67)+1)</f>
        <v/>
      </c>
      <c r="C68" s="23" t="s">
        <v>1866</v>
      </c>
      <c r="D68" s="23"/>
      <c r="E68" s="25"/>
      <c r="F68" s="24"/>
      <c r="G68" s="27"/>
      <c r="H68" s="28"/>
      <c r="I68" s="28"/>
      <c r="J68" s="27"/>
      <c r="K68" s="27"/>
      <c r="L68" s="27"/>
      <c r="M68" s="29"/>
    </row>
    <row r="69" spans="2:13" x14ac:dyDescent="0.3">
      <c r="B69" s="22" t="str">
        <f>IF(ISBLANK(G69),"",MAX($B$19:B68)+1)</f>
        <v/>
      </c>
      <c r="C69" s="23" t="s">
        <v>1866</v>
      </c>
      <c r="D69" s="23"/>
      <c r="E69" s="110" t="s">
        <v>1923</v>
      </c>
      <c r="F69" s="24"/>
      <c r="G69" s="27"/>
      <c r="H69" s="28"/>
      <c r="I69" s="28"/>
      <c r="J69" s="27"/>
      <c r="K69" s="27"/>
      <c r="L69" s="27"/>
      <c r="M69" s="29"/>
    </row>
    <row r="70" spans="2:13" ht="41.4" x14ac:dyDescent="0.3">
      <c r="B70" s="22">
        <f>IF(ISBLANK(G70),"",MAX($B$19:B69)+1)</f>
        <v>50</v>
      </c>
      <c r="C70" s="23" t="s">
        <v>1924</v>
      </c>
      <c r="D70" s="91" t="s">
        <v>1368</v>
      </c>
      <c r="E70" s="25" t="s">
        <v>1925</v>
      </c>
      <c r="F70" s="24" t="s">
        <v>41</v>
      </c>
      <c r="G70" s="27">
        <v>1</v>
      </c>
      <c r="H70" s="28"/>
      <c r="I70" s="28"/>
      <c r="J70" s="27">
        <f t="shared" ref="J70:J71" si="12">G70*H70</f>
        <v>0</v>
      </c>
      <c r="K70" s="27">
        <f t="shared" ref="K70:K71" si="13">G70*I70</f>
        <v>0</v>
      </c>
      <c r="L70" s="27">
        <f t="shared" ref="L70:L71" si="14">J70+K70</f>
        <v>0</v>
      </c>
      <c r="M70" s="29">
        <f t="shared" ref="M70:M71" si="15">L70*1.21</f>
        <v>0</v>
      </c>
    </row>
    <row r="71" spans="2:13" ht="96.6" x14ac:dyDescent="0.3">
      <c r="B71" s="22">
        <f>IF(ISBLANK(G71),"",MAX($B$19:B70)+1)</f>
        <v>51</v>
      </c>
      <c r="C71" s="23" t="s">
        <v>1926</v>
      </c>
      <c r="D71" s="91" t="s">
        <v>1368</v>
      </c>
      <c r="E71" s="25" t="s">
        <v>1927</v>
      </c>
      <c r="F71" s="24" t="s">
        <v>41</v>
      </c>
      <c r="G71" s="27">
        <v>1</v>
      </c>
      <c r="H71" s="28"/>
      <c r="I71" s="28"/>
      <c r="J71" s="27">
        <f t="shared" si="12"/>
        <v>0</v>
      </c>
      <c r="K71" s="27">
        <f t="shared" si="13"/>
        <v>0</v>
      </c>
      <c r="L71" s="27">
        <f t="shared" si="14"/>
        <v>0</v>
      </c>
      <c r="M71" s="29">
        <f t="shared" si="15"/>
        <v>0</v>
      </c>
    </row>
    <row r="72" spans="2:13" ht="18" customHeight="1" x14ac:dyDescent="0.3">
      <c r="B72" s="17"/>
      <c r="C72" s="18" t="s">
        <v>1928</v>
      </c>
      <c r="D72" s="18"/>
      <c r="E72" s="19" t="s">
        <v>1783</v>
      </c>
      <c r="F72" s="19"/>
      <c r="G72" s="19"/>
      <c r="H72" s="19"/>
      <c r="I72" s="19"/>
      <c r="J72" s="20">
        <f>SUBTOTAL(9,J73:J81)</f>
        <v>0</v>
      </c>
      <c r="K72" s="20">
        <f>SUBTOTAL(9,K73:K81)</f>
        <v>0</v>
      </c>
      <c r="L72" s="20">
        <f>SUBTOTAL(9,L73:L81)</f>
        <v>0</v>
      </c>
      <c r="M72" s="21">
        <f>SUBTOTAL(9,M73:M81)</f>
        <v>0</v>
      </c>
    </row>
    <row r="73" spans="2:13" x14ac:dyDescent="0.3">
      <c r="B73" s="22">
        <v>52</v>
      </c>
      <c r="C73" s="23" t="s">
        <v>1929</v>
      </c>
      <c r="D73" s="24" t="s">
        <v>40</v>
      </c>
      <c r="E73" s="25" t="s">
        <v>1930</v>
      </c>
      <c r="F73" s="24" t="s">
        <v>108</v>
      </c>
      <c r="G73" s="27">
        <v>12450</v>
      </c>
      <c r="H73" s="28"/>
      <c r="I73" s="28"/>
      <c r="J73" s="27">
        <f t="shared" ref="J73:J81" si="16">G73*H73</f>
        <v>0</v>
      </c>
      <c r="K73" s="27">
        <f t="shared" ref="K73:K81" si="17">G73*I73</f>
        <v>0</v>
      </c>
      <c r="L73" s="27">
        <f t="shared" ref="L73:L81" si="18">J73+K73</f>
        <v>0</v>
      </c>
      <c r="M73" s="29">
        <f t="shared" ref="M73:M81" si="19">L73*1.21</f>
        <v>0</v>
      </c>
    </row>
    <row r="74" spans="2:13" x14ac:dyDescent="0.3">
      <c r="B74" s="22">
        <f>IF(ISBLANK(G74),"",MAX($B$72:B73)+1)</f>
        <v>53</v>
      </c>
      <c r="C74" s="23" t="s">
        <v>1931</v>
      </c>
      <c r="D74" s="91" t="s">
        <v>1368</v>
      </c>
      <c r="E74" s="25" t="s">
        <v>1932</v>
      </c>
      <c r="F74" s="24" t="s">
        <v>47</v>
      </c>
      <c r="G74" s="27">
        <f>G35*2+12*10*2</f>
        <v>546</v>
      </c>
      <c r="H74" s="28"/>
      <c r="I74" s="28"/>
      <c r="J74" s="27">
        <f t="shared" si="16"/>
        <v>0</v>
      </c>
      <c r="K74" s="27">
        <f t="shared" si="17"/>
        <v>0</v>
      </c>
      <c r="L74" s="27">
        <f t="shared" si="18"/>
        <v>0</v>
      </c>
      <c r="M74" s="29">
        <f t="shared" si="19"/>
        <v>0</v>
      </c>
    </row>
    <row r="75" spans="2:13" x14ac:dyDescent="0.3">
      <c r="B75" s="22">
        <f>IF(ISBLANK(G75),"",MAX($B$72:B74)+1)</f>
        <v>54</v>
      </c>
      <c r="C75" s="23" t="s">
        <v>1933</v>
      </c>
      <c r="D75" s="91" t="s">
        <v>1368</v>
      </c>
      <c r="E75" s="25" t="s">
        <v>1934</v>
      </c>
      <c r="F75" s="24" t="s">
        <v>1818</v>
      </c>
      <c r="G75" s="27">
        <v>3</v>
      </c>
      <c r="H75" s="28"/>
      <c r="I75" s="28"/>
      <c r="J75" s="27">
        <f t="shared" si="16"/>
        <v>0</v>
      </c>
      <c r="K75" s="27">
        <f t="shared" si="17"/>
        <v>0</v>
      </c>
      <c r="L75" s="27">
        <f t="shared" si="18"/>
        <v>0</v>
      </c>
      <c r="M75" s="29">
        <f t="shared" si="19"/>
        <v>0</v>
      </c>
    </row>
    <row r="76" spans="2:13" x14ac:dyDescent="0.3">
      <c r="B76" s="22">
        <f>IF(ISBLANK(G76),"",MAX($B$72:B75)+1)</f>
        <v>55</v>
      </c>
      <c r="C76" s="23" t="s">
        <v>1935</v>
      </c>
      <c r="D76" s="91" t="s">
        <v>1368</v>
      </c>
      <c r="E76" s="25" t="s">
        <v>1936</v>
      </c>
      <c r="F76" s="24" t="s">
        <v>108</v>
      </c>
      <c r="G76" s="27">
        <v>240</v>
      </c>
      <c r="H76" s="28"/>
      <c r="I76" s="28"/>
      <c r="J76" s="27">
        <f t="shared" si="16"/>
        <v>0</v>
      </c>
      <c r="K76" s="27">
        <f t="shared" si="17"/>
        <v>0</v>
      </c>
      <c r="L76" s="27">
        <f t="shared" si="18"/>
        <v>0</v>
      </c>
      <c r="M76" s="29">
        <f t="shared" si="19"/>
        <v>0</v>
      </c>
    </row>
    <row r="77" spans="2:13" x14ac:dyDescent="0.3">
      <c r="B77" s="22">
        <f>IF(ISBLANK(G77),"",MAX($B$72:B76)+1)</f>
        <v>56</v>
      </c>
      <c r="C77" s="23" t="s">
        <v>1937</v>
      </c>
      <c r="D77" s="91" t="s">
        <v>1368</v>
      </c>
      <c r="E77" s="25" t="s">
        <v>1938</v>
      </c>
      <c r="F77" s="24" t="s">
        <v>108</v>
      </c>
      <c r="G77" s="27">
        <f>35*4</f>
        <v>140</v>
      </c>
      <c r="H77" s="28"/>
      <c r="I77" s="28"/>
      <c r="J77" s="27">
        <f t="shared" si="16"/>
        <v>0</v>
      </c>
      <c r="K77" s="27">
        <f t="shared" si="17"/>
        <v>0</v>
      </c>
      <c r="L77" s="27">
        <f t="shared" si="18"/>
        <v>0</v>
      </c>
      <c r="M77" s="29">
        <f t="shared" si="19"/>
        <v>0</v>
      </c>
    </row>
    <row r="78" spans="2:13" x14ac:dyDescent="0.3">
      <c r="B78" s="22">
        <f>IF(ISBLANK(G78),"",MAX($B$72:B77)+1)</f>
        <v>57</v>
      </c>
      <c r="C78" s="23" t="s">
        <v>1939</v>
      </c>
      <c r="D78" s="91" t="s">
        <v>1368</v>
      </c>
      <c r="E78" s="25" t="s">
        <v>1940</v>
      </c>
      <c r="F78" s="24" t="s">
        <v>108</v>
      </c>
      <c r="G78" s="27">
        <v>115</v>
      </c>
      <c r="H78" s="28"/>
      <c r="I78" s="28"/>
      <c r="J78" s="27">
        <f t="shared" si="16"/>
        <v>0</v>
      </c>
      <c r="K78" s="27">
        <f t="shared" si="17"/>
        <v>0</v>
      </c>
      <c r="L78" s="27">
        <f t="shared" si="18"/>
        <v>0</v>
      </c>
      <c r="M78" s="29">
        <f t="shared" si="19"/>
        <v>0</v>
      </c>
    </row>
    <row r="79" spans="2:13" x14ac:dyDescent="0.3">
      <c r="B79" s="22">
        <f>IF(ISBLANK(G79),"",MAX($B$72:B78)+1)</f>
        <v>58</v>
      </c>
      <c r="C79" s="23" t="s">
        <v>1941</v>
      </c>
      <c r="D79" s="91" t="s">
        <v>1368</v>
      </c>
      <c r="E79" s="25" t="s">
        <v>1942</v>
      </c>
      <c r="F79" s="24" t="s">
        <v>47</v>
      </c>
      <c r="G79" s="27">
        <f>8*2+4*2+4*4+16</f>
        <v>56</v>
      </c>
      <c r="H79" s="28"/>
      <c r="I79" s="28"/>
      <c r="J79" s="27">
        <f t="shared" si="16"/>
        <v>0</v>
      </c>
      <c r="K79" s="27">
        <f t="shared" si="17"/>
        <v>0</v>
      </c>
      <c r="L79" s="27">
        <f t="shared" si="18"/>
        <v>0</v>
      </c>
      <c r="M79" s="29">
        <f t="shared" si="19"/>
        <v>0</v>
      </c>
    </row>
    <row r="80" spans="2:13" ht="27.6" x14ac:dyDescent="0.3">
      <c r="B80" s="22">
        <f>IF(ISBLANK(G80),"",MAX($B$72:B79)+1)</f>
        <v>59</v>
      </c>
      <c r="C80" s="23" t="s">
        <v>1943</v>
      </c>
      <c r="D80" s="91" t="s">
        <v>1368</v>
      </c>
      <c r="E80" s="25" t="s">
        <v>1944</v>
      </c>
      <c r="F80" s="24" t="s">
        <v>108</v>
      </c>
      <c r="G80" s="27">
        <f>G76</f>
        <v>240</v>
      </c>
      <c r="H80" s="28"/>
      <c r="I80" s="28"/>
      <c r="J80" s="27">
        <f t="shared" si="16"/>
        <v>0</v>
      </c>
      <c r="K80" s="27">
        <f t="shared" si="17"/>
        <v>0</v>
      </c>
      <c r="L80" s="27">
        <f t="shared" si="18"/>
        <v>0</v>
      </c>
      <c r="M80" s="29">
        <f t="shared" si="19"/>
        <v>0</v>
      </c>
    </row>
    <row r="81" spans="2:13" x14ac:dyDescent="0.3">
      <c r="B81" s="22">
        <f>IF(ISBLANK(G81),"",MAX($B$72:B80)+1)</f>
        <v>60</v>
      </c>
      <c r="C81" s="23" t="s">
        <v>1945</v>
      </c>
      <c r="D81" s="91" t="s">
        <v>1368</v>
      </c>
      <c r="E81" s="25" t="s">
        <v>1946</v>
      </c>
      <c r="F81" s="24" t="s">
        <v>108</v>
      </c>
      <c r="G81" s="27">
        <v>100</v>
      </c>
      <c r="H81" s="28"/>
      <c r="I81" s="28"/>
      <c r="J81" s="27">
        <f t="shared" si="16"/>
        <v>0</v>
      </c>
      <c r="K81" s="27">
        <f t="shared" si="17"/>
        <v>0</v>
      </c>
      <c r="L81" s="27">
        <f t="shared" si="18"/>
        <v>0</v>
      </c>
      <c r="M81" s="29">
        <f t="shared" si="19"/>
        <v>0</v>
      </c>
    </row>
    <row r="82" spans="2:13" ht="18" customHeight="1" x14ac:dyDescent="0.3">
      <c r="B82" s="42"/>
      <c r="C82" s="18" t="s">
        <v>1947</v>
      </c>
      <c r="D82" s="43"/>
      <c r="E82" s="19" t="s">
        <v>1795</v>
      </c>
      <c r="F82" s="19"/>
      <c r="G82" s="19"/>
      <c r="H82" s="19"/>
      <c r="I82" s="19"/>
      <c r="J82" s="20">
        <f>SUBTOTAL(9,J83:J114)</f>
        <v>0</v>
      </c>
      <c r="K82" s="20">
        <f>SUBTOTAL(9,K83:K114)</f>
        <v>0</v>
      </c>
      <c r="L82" s="20">
        <f>SUBTOTAL(9,L83:L114)</f>
        <v>0</v>
      </c>
      <c r="M82" s="21">
        <f>SUBTOTAL(9,M83:M114)</f>
        <v>0</v>
      </c>
    </row>
    <row r="83" spans="2:13" ht="27.6" x14ac:dyDescent="0.3">
      <c r="B83" s="22">
        <v>61</v>
      </c>
      <c r="C83" s="23" t="s">
        <v>1948</v>
      </c>
      <c r="D83" s="24" t="s">
        <v>40</v>
      </c>
      <c r="E83" s="25" t="s">
        <v>1949</v>
      </c>
      <c r="F83" s="24" t="s">
        <v>108</v>
      </c>
      <c r="G83" s="27">
        <v>50</v>
      </c>
      <c r="H83" s="28"/>
      <c r="I83" s="28"/>
      <c r="J83" s="27">
        <f t="shared" ref="J83:J87" si="20">G83*H83</f>
        <v>0</v>
      </c>
      <c r="K83" s="27">
        <f t="shared" ref="K83:K87" si="21">G83*I83</f>
        <v>0</v>
      </c>
      <c r="L83" s="27">
        <f t="shared" ref="L83:L87" si="22">J83+K83</f>
        <v>0</v>
      </c>
      <c r="M83" s="29">
        <f t="shared" ref="M83:M87" si="23">L83*1.21</f>
        <v>0</v>
      </c>
    </row>
    <row r="84" spans="2:13" ht="27.6" x14ac:dyDescent="0.3">
      <c r="B84" s="22">
        <f>IF(ISBLANK(G84),"",MAX($B$82:B83)+1)</f>
        <v>62</v>
      </c>
      <c r="C84" s="23" t="s">
        <v>1950</v>
      </c>
      <c r="D84" s="24" t="s">
        <v>40</v>
      </c>
      <c r="E84" s="25" t="s">
        <v>1951</v>
      </c>
      <c r="F84" s="24" t="s">
        <v>108</v>
      </c>
      <c r="G84" s="27">
        <v>250</v>
      </c>
      <c r="H84" s="28"/>
      <c r="I84" s="28"/>
      <c r="J84" s="27">
        <f t="shared" si="20"/>
        <v>0</v>
      </c>
      <c r="K84" s="27">
        <f t="shared" si="21"/>
        <v>0</v>
      </c>
      <c r="L84" s="27">
        <f t="shared" si="22"/>
        <v>0</v>
      </c>
      <c r="M84" s="29">
        <f t="shared" si="23"/>
        <v>0</v>
      </c>
    </row>
    <row r="85" spans="2:13" ht="27.6" x14ac:dyDescent="0.3">
      <c r="B85" s="22">
        <f>IF(ISBLANK(G85),"",MAX($B$82:B84)+1)</f>
        <v>63</v>
      </c>
      <c r="C85" s="23" t="s">
        <v>1952</v>
      </c>
      <c r="D85" s="24" t="s">
        <v>40</v>
      </c>
      <c r="E85" s="25" t="s">
        <v>1953</v>
      </c>
      <c r="F85" s="24" t="s">
        <v>108</v>
      </c>
      <c r="G85" s="27">
        <v>250</v>
      </c>
      <c r="H85" s="28"/>
      <c r="I85" s="28"/>
      <c r="J85" s="27">
        <f t="shared" si="20"/>
        <v>0</v>
      </c>
      <c r="K85" s="27">
        <f t="shared" si="21"/>
        <v>0</v>
      </c>
      <c r="L85" s="27">
        <f t="shared" si="22"/>
        <v>0</v>
      </c>
      <c r="M85" s="29">
        <f t="shared" si="23"/>
        <v>0</v>
      </c>
    </row>
    <row r="86" spans="2:13" x14ac:dyDescent="0.3">
      <c r="B86" s="22">
        <f>IF(ISBLANK(G86),"",MAX($B$82:B85)+1)</f>
        <v>64</v>
      </c>
      <c r="C86" s="23" t="s">
        <v>1954</v>
      </c>
      <c r="D86" s="24" t="s">
        <v>40</v>
      </c>
      <c r="E86" s="25" t="s">
        <v>1955</v>
      </c>
      <c r="F86" s="24" t="s">
        <v>47</v>
      </c>
      <c r="G86" s="27">
        <v>50</v>
      </c>
      <c r="H86" s="28"/>
      <c r="I86" s="28"/>
      <c r="J86" s="27">
        <f t="shared" si="20"/>
        <v>0</v>
      </c>
      <c r="K86" s="27">
        <f t="shared" si="21"/>
        <v>0</v>
      </c>
      <c r="L86" s="27">
        <f t="shared" si="22"/>
        <v>0</v>
      </c>
      <c r="M86" s="29">
        <f t="shared" si="23"/>
        <v>0</v>
      </c>
    </row>
    <row r="87" spans="2:13" x14ac:dyDescent="0.3">
      <c r="B87" s="22">
        <f>IF(ISBLANK(G87),"",MAX($B$82:B86)+1)</f>
        <v>65</v>
      </c>
      <c r="C87" s="23" t="s">
        <v>1956</v>
      </c>
      <c r="D87" s="24" t="s">
        <v>40</v>
      </c>
      <c r="E87" s="25" t="s">
        <v>1957</v>
      </c>
      <c r="F87" s="24" t="s">
        <v>47</v>
      </c>
      <c r="G87" s="27">
        <v>300</v>
      </c>
      <c r="H87" s="28"/>
      <c r="I87" s="28"/>
      <c r="J87" s="27">
        <f t="shared" si="20"/>
        <v>0</v>
      </c>
      <c r="K87" s="27">
        <f t="shared" si="21"/>
        <v>0</v>
      </c>
      <c r="L87" s="27">
        <f t="shared" si="22"/>
        <v>0</v>
      </c>
      <c r="M87" s="29">
        <f t="shared" si="23"/>
        <v>0</v>
      </c>
    </row>
    <row r="88" spans="2:13" ht="6" customHeight="1" x14ac:dyDescent="0.3">
      <c r="B88" s="22" t="str">
        <f>IF(ISBLANK(G88),"",MAX($B$82:B87)+1)</f>
        <v/>
      </c>
      <c r="C88" s="23" t="s">
        <v>1866</v>
      </c>
      <c r="D88" s="95"/>
      <c r="E88" s="45"/>
      <c r="F88" s="46"/>
      <c r="G88" s="47"/>
      <c r="H88" s="48"/>
      <c r="I88" s="48"/>
      <c r="J88" s="27"/>
      <c r="K88" s="27"/>
      <c r="L88" s="27"/>
      <c r="M88" s="29"/>
    </row>
    <row r="89" spans="2:13" x14ac:dyDescent="0.3">
      <c r="B89" s="22" t="str">
        <f>IF(ISBLANK(G89),"",MAX($B$82:B88)+1)</f>
        <v/>
      </c>
      <c r="C89" s="23" t="s">
        <v>1866</v>
      </c>
      <c r="D89" s="95"/>
      <c r="E89" s="111" t="s">
        <v>1958</v>
      </c>
      <c r="F89" s="46"/>
      <c r="G89" s="47"/>
      <c r="H89" s="48"/>
      <c r="I89" s="48"/>
      <c r="J89" s="27"/>
      <c r="K89" s="27"/>
      <c r="L89" s="27"/>
      <c r="M89" s="29"/>
    </row>
    <row r="90" spans="2:13" x14ac:dyDescent="0.3">
      <c r="B90" s="22">
        <f>IF(ISBLANK(G90),"",MAX($B$82:B89)+1)</f>
        <v>66</v>
      </c>
      <c r="C90" s="23" t="s">
        <v>1959</v>
      </c>
      <c r="D90" s="24" t="s">
        <v>40</v>
      </c>
      <c r="E90" s="45" t="s">
        <v>1960</v>
      </c>
      <c r="F90" s="46" t="s">
        <v>47</v>
      </c>
      <c r="G90" s="47">
        <v>600</v>
      </c>
      <c r="H90" s="48"/>
      <c r="I90" s="48"/>
      <c r="J90" s="27">
        <f t="shared" ref="J90:J114" si="24">G90*H90</f>
        <v>0</v>
      </c>
      <c r="K90" s="27">
        <f t="shared" ref="K90:K114" si="25">G90*I90</f>
        <v>0</v>
      </c>
      <c r="L90" s="27">
        <f t="shared" ref="L90:L114" si="26">J90+K90</f>
        <v>0</v>
      </c>
      <c r="M90" s="29">
        <f t="shared" ref="M90:M114" si="27">L90*1.21</f>
        <v>0</v>
      </c>
    </row>
    <row r="91" spans="2:13" x14ac:dyDescent="0.3">
      <c r="B91" s="22">
        <f>IF(ISBLANK(G91),"",MAX($B$82:B90)+1)</f>
        <v>67</v>
      </c>
      <c r="C91" s="23" t="s">
        <v>1961</v>
      </c>
      <c r="D91" s="24" t="s">
        <v>40</v>
      </c>
      <c r="E91" s="45" t="s">
        <v>1962</v>
      </c>
      <c r="F91" s="46" t="s">
        <v>47</v>
      </c>
      <c r="G91" s="47">
        <v>350</v>
      </c>
      <c r="H91" s="48"/>
      <c r="I91" s="48"/>
      <c r="J91" s="27">
        <f t="shared" si="24"/>
        <v>0</v>
      </c>
      <c r="K91" s="27">
        <f t="shared" si="25"/>
        <v>0</v>
      </c>
      <c r="L91" s="27">
        <f t="shared" si="26"/>
        <v>0</v>
      </c>
      <c r="M91" s="29">
        <f t="shared" si="27"/>
        <v>0</v>
      </c>
    </row>
    <row r="92" spans="2:13" x14ac:dyDescent="0.3">
      <c r="B92" s="22">
        <f>IF(ISBLANK(G92),"",MAX($B$82:B91)+1)</f>
        <v>68</v>
      </c>
      <c r="C92" s="23" t="s">
        <v>1963</v>
      </c>
      <c r="D92" s="24" t="s">
        <v>40</v>
      </c>
      <c r="E92" s="45" t="s">
        <v>1964</v>
      </c>
      <c r="F92" s="46" t="s">
        <v>47</v>
      </c>
      <c r="G92" s="47">
        <v>25</v>
      </c>
      <c r="H92" s="48"/>
      <c r="I92" s="48"/>
      <c r="J92" s="27">
        <f t="shared" si="24"/>
        <v>0</v>
      </c>
      <c r="K92" s="27">
        <f t="shared" si="25"/>
        <v>0</v>
      </c>
      <c r="L92" s="27">
        <f t="shared" si="26"/>
        <v>0</v>
      </c>
      <c r="M92" s="29">
        <f t="shared" si="27"/>
        <v>0</v>
      </c>
    </row>
    <row r="93" spans="2:13" x14ac:dyDescent="0.3">
      <c r="B93" s="22">
        <f>IF(ISBLANK(G93),"",MAX($B$82:B92)+1)</f>
        <v>69</v>
      </c>
      <c r="C93" s="23" t="s">
        <v>1965</v>
      </c>
      <c r="D93" s="24" t="s">
        <v>40</v>
      </c>
      <c r="E93" s="45" t="s">
        <v>1966</v>
      </c>
      <c r="F93" s="46" t="s">
        <v>108</v>
      </c>
      <c r="G93" s="47">
        <v>15</v>
      </c>
      <c r="H93" s="48"/>
      <c r="I93" s="48"/>
      <c r="J93" s="27">
        <f t="shared" si="24"/>
        <v>0</v>
      </c>
      <c r="K93" s="27">
        <f t="shared" si="25"/>
        <v>0</v>
      </c>
      <c r="L93" s="27">
        <f t="shared" si="26"/>
        <v>0</v>
      </c>
      <c r="M93" s="29">
        <f t="shared" si="27"/>
        <v>0</v>
      </c>
    </row>
    <row r="94" spans="2:13" x14ac:dyDescent="0.3">
      <c r="B94" s="22">
        <f>IF(ISBLANK(G94),"",MAX($B$82:B93)+1)</f>
        <v>70</v>
      </c>
      <c r="C94" s="23" t="s">
        <v>1967</v>
      </c>
      <c r="D94" s="24" t="s">
        <v>40</v>
      </c>
      <c r="E94" s="45" t="s">
        <v>1968</v>
      </c>
      <c r="F94" s="46" t="s">
        <v>108</v>
      </c>
      <c r="G94" s="47">
        <v>39</v>
      </c>
      <c r="H94" s="48"/>
      <c r="I94" s="48"/>
      <c r="J94" s="27">
        <f t="shared" si="24"/>
        <v>0</v>
      </c>
      <c r="K94" s="27">
        <f t="shared" si="25"/>
        <v>0</v>
      </c>
      <c r="L94" s="27">
        <f t="shared" si="26"/>
        <v>0</v>
      </c>
      <c r="M94" s="29">
        <f t="shared" si="27"/>
        <v>0</v>
      </c>
    </row>
    <row r="95" spans="2:13" x14ac:dyDescent="0.3">
      <c r="B95" s="22">
        <f>IF(ISBLANK(G95),"",MAX($B$82:B94)+1)</f>
        <v>71</v>
      </c>
      <c r="C95" s="23" t="s">
        <v>1969</v>
      </c>
      <c r="D95" s="24" t="s">
        <v>40</v>
      </c>
      <c r="E95" s="45" t="s">
        <v>1970</v>
      </c>
      <c r="F95" s="46" t="s">
        <v>108</v>
      </c>
      <c r="G95" s="47">
        <v>4</v>
      </c>
      <c r="H95" s="48"/>
      <c r="I95" s="48"/>
      <c r="J95" s="27">
        <f t="shared" si="24"/>
        <v>0</v>
      </c>
      <c r="K95" s="27">
        <f t="shared" si="25"/>
        <v>0</v>
      </c>
      <c r="L95" s="27">
        <f t="shared" si="26"/>
        <v>0</v>
      </c>
      <c r="M95" s="29">
        <f t="shared" si="27"/>
        <v>0</v>
      </c>
    </row>
    <row r="96" spans="2:13" x14ac:dyDescent="0.3">
      <c r="B96" s="22">
        <f>IF(ISBLANK(G96),"",MAX($B$82:B95)+1)</f>
        <v>72</v>
      </c>
      <c r="C96" s="23" t="s">
        <v>1971</v>
      </c>
      <c r="D96" s="24" t="s">
        <v>40</v>
      </c>
      <c r="E96" s="45" t="s">
        <v>1972</v>
      </c>
      <c r="F96" s="46" t="s">
        <v>108</v>
      </c>
      <c r="G96" s="47">
        <v>2</v>
      </c>
      <c r="H96" s="48"/>
      <c r="I96" s="48"/>
      <c r="J96" s="27">
        <f t="shared" si="24"/>
        <v>0</v>
      </c>
      <c r="K96" s="27">
        <f t="shared" si="25"/>
        <v>0</v>
      </c>
      <c r="L96" s="27">
        <f t="shared" si="26"/>
        <v>0</v>
      </c>
      <c r="M96" s="29">
        <f t="shared" si="27"/>
        <v>0</v>
      </c>
    </row>
    <row r="97" spans="2:13" x14ac:dyDescent="0.3">
      <c r="B97" s="22">
        <f>IF(ISBLANK(G97),"",MAX($B$82:B96)+1)</f>
        <v>73</v>
      </c>
      <c r="C97" s="23" t="s">
        <v>1973</v>
      </c>
      <c r="D97" s="24" t="s">
        <v>40</v>
      </c>
      <c r="E97" s="45" t="s">
        <v>1974</v>
      </c>
      <c r="F97" s="46" t="s">
        <v>108</v>
      </c>
      <c r="G97" s="47">
        <v>2</v>
      </c>
      <c r="H97" s="48"/>
      <c r="I97" s="48"/>
      <c r="J97" s="27">
        <f t="shared" si="24"/>
        <v>0</v>
      </c>
      <c r="K97" s="27">
        <f t="shared" si="25"/>
        <v>0</v>
      </c>
      <c r="L97" s="27">
        <f t="shared" si="26"/>
        <v>0</v>
      </c>
      <c r="M97" s="29">
        <f t="shared" si="27"/>
        <v>0</v>
      </c>
    </row>
    <row r="98" spans="2:13" x14ac:dyDescent="0.3">
      <c r="B98" s="22">
        <f>IF(ISBLANK(G98),"",MAX($B$82:B97)+1)</f>
        <v>74</v>
      </c>
      <c r="C98" s="23" t="s">
        <v>1975</v>
      </c>
      <c r="D98" s="24" t="s">
        <v>40</v>
      </c>
      <c r="E98" s="45" t="s">
        <v>1976</v>
      </c>
      <c r="F98" s="46" t="s">
        <v>47</v>
      </c>
      <c r="G98" s="47">
        <v>300</v>
      </c>
      <c r="H98" s="48"/>
      <c r="I98" s="48"/>
      <c r="J98" s="27">
        <f t="shared" si="24"/>
        <v>0</v>
      </c>
      <c r="K98" s="27">
        <f t="shared" si="25"/>
        <v>0</v>
      </c>
      <c r="L98" s="27">
        <f t="shared" si="26"/>
        <v>0</v>
      </c>
      <c r="M98" s="29">
        <f t="shared" si="27"/>
        <v>0</v>
      </c>
    </row>
    <row r="99" spans="2:13" x14ac:dyDescent="0.3">
      <c r="B99" s="22">
        <f>IF(ISBLANK(G99),"",MAX($B$82:B98)+1)</f>
        <v>75</v>
      </c>
      <c r="C99" s="23" t="s">
        <v>1977</v>
      </c>
      <c r="D99" s="24" t="s">
        <v>40</v>
      </c>
      <c r="E99" s="45" t="s">
        <v>1978</v>
      </c>
      <c r="F99" s="46" t="s">
        <v>47</v>
      </c>
      <c r="G99" s="47">
        <v>300</v>
      </c>
      <c r="H99" s="48"/>
      <c r="I99" s="48"/>
      <c r="J99" s="27">
        <f t="shared" si="24"/>
        <v>0</v>
      </c>
      <c r="K99" s="27">
        <f t="shared" si="25"/>
        <v>0</v>
      </c>
      <c r="L99" s="27">
        <f t="shared" si="26"/>
        <v>0</v>
      </c>
      <c r="M99" s="29">
        <f t="shared" si="27"/>
        <v>0</v>
      </c>
    </row>
    <row r="100" spans="2:13" x14ac:dyDescent="0.3">
      <c r="B100" s="22">
        <f>IF(ISBLANK(G100),"",MAX($B$82:B99)+1)</f>
        <v>76</v>
      </c>
      <c r="C100" s="23" t="s">
        <v>1979</v>
      </c>
      <c r="D100" s="24" t="s">
        <v>40</v>
      </c>
      <c r="E100" s="45" t="s">
        <v>1980</v>
      </c>
      <c r="F100" s="46" t="s">
        <v>47</v>
      </c>
      <c r="G100" s="47">
        <v>250</v>
      </c>
      <c r="H100" s="48"/>
      <c r="I100" s="48"/>
      <c r="J100" s="27">
        <f t="shared" si="24"/>
        <v>0</v>
      </c>
      <c r="K100" s="27">
        <f t="shared" si="25"/>
        <v>0</v>
      </c>
      <c r="L100" s="27">
        <f t="shared" si="26"/>
        <v>0</v>
      </c>
      <c r="M100" s="29">
        <f t="shared" si="27"/>
        <v>0</v>
      </c>
    </row>
    <row r="101" spans="2:13" x14ac:dyDescent="0.3">
      <c r="B101" s="22">
        <f>IF(ISBLANK(G101),"",MAX($B$82:B100)+1)</f>
        <v>77</v>
      </c>
      <c r="C101" s="23" t="s">
        <v>1981</v>
      </c>
      <c r="D101" s="24" t="s">
        <v>40</v>
      </c>
      <c r="E101" s="45" t="s">
        <v>1982</v>
      </c>
      <c r="F101" s="46" t="s">
        <v>47</v>
      </c>
      <c r="G101" s="47">
        <v>8</v>
      </c>
      <c r="H101" s="48"/>
      <c r="I101" s="48"/>
      <c r="J101" s="27">
        <f t="shared" si="24"/>
        <v>0</v>
      </c>
      <c r="K101" s="27">
        <f t="shared" si="25"/>
        <v>0</v>
      </c>
      <c r="L101" s="27">
        <f t="shared" si="26"/>
        <v>0</v>
      </c>
      <c r="M101" s="29">
        <f t="shared" si="27"/>
        <v>0</v>
      </c>
    </row>
    <row r="102" spans="2:13" x14ac:dyDescent="0.3">
      <c r="B102" s="22">
        <f>IF(ISBLANK(G102),"",MAX($B$82:B101)+1)</f>
        <v>78</v>
      </c>
      <c r="C102" s="23" t="s">
        <v>1983</v>
      </c>
      <c r="D102" s="24" t="s">
        <v>40</v>
      </c>
      <c r="E102" s="45" t="s">
        <v>1984</v>
      </c>
      <c r="F102" s="46" t="s">
        <v>47</v>
      </c>
      <c r="G102" s="47">
        <v>80</v>
      </c>
      <c r="H102" s="48"/>
      <c r="I102" s="48"/>
      <c r="J102" s="27">
        <f t="shared" si="24"/>
        <v>0</v>
      </c>
      <c r="K102" s="27">
        <f t="shared" si="25"/>
        <v>0</v>
      </c>
      <c r="L102" s="27">
        <f t="shared" si="26"/>
        <v>0</v>
      </c>
      <c r="M102" s="29">
        <f t="shared" si="27"/>
        <v>0</v>
      </c>
    </row>
    <row r="103" spans="2:13" x14ac:dyDescent="0.3">
      <c r="B103" s="22">
        <f>IF(ISBLANK(G103),"",MAX($B$82:B102)+1)</f>
        <v>79</v>
      </c>
      <c r="C103" s="23" t="s">
        <v>1985</v>
      </c>
      <c r="D103" s="24" t="s">
        <v>40</v>
      </c>
      <c r="E103" s="45" t="s">
        <v>1986</v>
      </c>
      <c r="F103" s="46" t="s">
        <v>47</v>
      </c>
      <c r="G103" s="47">
        <v>13</v>
      </c>
      <c r="H103" s="48"/>
      <c r="I103" s="48"/>
      <c r="J103" s="27">
        <f t="shared" si="24"/>
        <v>0</v>
      </c>
      <c r="K103" s="27">
        <f t="shared" si="25"/>
        <v>0</v>
      </c>
      <c r="L103" s="27">
        <f t="shared" si="26"/>
        <v>0</v>
      </c>
      <c r="M103" s="29">
        <f t="shared" si="27"/>
        <v>0</v>
      </c>
    </row>
    <row r="104" spans="2:13" x14ac:dyDescent="0.3">
      <c r="B104" s="22">
        <f>IF(ISBLANK(G104),"",MAX($B$82:B103)+1)</f>
        <v>80</v>
      </c>
      <c r="C104" s="23" t="s">
        <v>1987</v>
      </c>
      <c r="D104" s="24" t="s">
        <v>40</v>
      </c>
      <c r="E104" s="45" t="s">
        <v>1988</v>
      </c>
      <c r="F104" s="46" t="s">
        <v>47</v>
      </c>
      <c r="G104" s="47">
        <v>10</v>
      </c>
      <c r="H104" s="48"/>
      <c r="I104" s="48"/>
      <c r="J104" s="27">
        <f t="shared" si="24"/>
        <v>0</v>
      </c>
      <c r="K104" s="27">
        <f t="shared" si="25"/>
        <v>0</v>
      </c>
      <c r="L104" s="27">
        <f t="shared" si="26"/>
        <v>0</v>
      </c>
      <c r="M104" s="29">
        <f t="shared" si="27"/>
        <v>0</v>
      </c>
    </row>
    <row r="105" spans="2:13" x14ac:dyDescent="0.3">
      <c r="B105" s="22">
        <f>IF(ISBLANK(G105),"",MAX($B$82:B104)+1)</f>
        <v>81</v>
      </c>
      <c r="C105" s="23" t="s">
        <v>1989</v>
      </c>
      <c r="D105" s="24" t="s">
        <v>40</v>
      </c>
      <c r="E105" s="45" t="s">
        <v>1990</v>
      </c>
      <c r="F105" s="46" t="s">
        <v>47</v>
      </c>
      <c r="G105" s="47">
        <v>10</v>
      </c>
      <c r="H105" s="48"/>
      <c r="I105" s="48"/>
      <c r="J105" s="27">
        <f t="shared" si="24"/>
        <v>0</v>
      </c>
      <c r="K105" s="27">
        <f t="shared" si="25"/>
        <v>0</v>
      </c>
      <c r="L105" s="27">
        <f t="shared" si="26"/>
        <v>0</v>
      </c>
      <c r="M105" s="29">
        <f t="shared" si="27"/>
        <v>0</v>
      </c>
    </row>
    <row r="106" spans="2:13" x14ac:dyDescent="0.3">
      <c r="B106" s="22">
        <f>IF(ISBLANK(G106),"",MAX($B$82:B105)+1)</f>
        <v>82</v>
      </c>
      <c r="C106" s="23" t="s">
        <v>1991</v>
      </c>
      <c r="D106" s="24" t="s">
        <v>40</v>
      </c>
      <c r="E106" s="45" t="s">
        <v>1992</v>
      </c>
      <c r="F106" s="46" t="s">
        <v>47</v>
      </c>
      <c r="G106" s="47">
        <v>80</v>
      </c>
      <c r="H106" s="48"/>
      <c r="I106" s="48"/>
      <c r="J106" s="27">
        <f t="shared" si="24"/>
        <v>0</v>
      </c>
      <c r="K106" s="27">
        <f t="shared" si="25"/>
        <v>0</v>
      </c>
      <c r="L106" s="27">
        <f t="shared" si="26"/>
        <v>0</v>
      </c>
      <c r="M106" s="29">
        <f t="shared" si="27"/>
        <v>0</v>
      </c>
    </row>
    <row r="107" spans="2:13" x14ac:dyDescent="0.3">
      <c r="B107" s="22">
        <f>IF(ISBLANK(G107),"",MAX($B$82:B106)+1)</f>
        <v>83</v>
      </c>
      <c r="C107" s="23" t="s">
        <v>1993</v>
      </c>
      <c r="D107" s="24" t="s">
        <v>40</v>
      </c>
      <c r="E107" s="45" t="s">
        <v>1994</v>
      </c>
      <c r="F107" s="46" t="s">
        <v>47</v>
      </c>
      <c r="G107" s="47">
        <v>100</v>
      </c>
      <c r="H107" s="48"/>
      <c r="I107" s="48"/>
      <c r="J107" s="27">
        <f t="shared" si="24"/>
        <v>0</v>
      </c>
      <c r="K107" s="27">
        <f t="shared" si="25"/>
        <v>0</v>
      </c>
      <c r="L107" s="27">
        <f t="shared" si="26"/>
        <v>0</v>
      </c>
      <c r="M107" s="29">
        <f t="shared" si="27"/>
        <v>0</v>
      </c>
    </row>
    <row r="108" spans="2:13" x14ac:dyDescent="0.3">
      <c r="B108" s="22">
        <f>IF(ISBLANK(G108),"",MAX($B$82:B107)+1)</f>
        <v>84</v>
      </c>
      <c r="C108" s="23" t="s">
        <v>1995</v>
      </c>
      <c r="D108" s="24" t="s">
        <v>40</v>
      </c>
      <c r="E108" s="45" t="s">
        <v>1996</v>
      </c>
      <c r="F108" s="46" t="s">
        <v>47</v>
      </c>
      <c r="G108" s="47">
        <v>25</v>
      </c>
      <c r="H108" s="48"/>
      <c r="I108" s="48"/>
      <c r="J108" s="27">
        <f t="shared" si="24"/>
        <v>0</v>
      </c>
      <c r="K108" s="27">
        <f t="shared" si="25"/>
        <v>0</v>
      </c>
      <c r="L108" s="27">
        <f t="shared" si="26"/>
        <v>0</v>
      </c>
      <c r="M108" s="29">
        <f t="shared" si="27"/>
        <v>0</v>
      </c>
    </row>
    <row r="109" spans="2:13" x14ac:dyDescent="0.3">
      <c r="B109" s="22">
        <f>IF(ISBLANK(G109),"",MAX($B$82:B108)+1)</f>
        <v>85</v>
      </c>
      <c r="C109" s="23" t="s">
        <v>1997</v>
      </c>
      <c r="D109" s="24" t="s">
        <v>40</v>
      </c>
      <c r="E109" s="45" t="s">
        <v>1998</v>
      </c>
      <c r="F109" s="46" t="s">
        <v>47</v>
      </c>
      <c r="G109" s="47">
        <v>1</v>
      </c>
      <c r="H109" s="48"/>
      <c r="I109" s="48"/>
      <c r="J109" s="27">
        <f t="shared" si="24"/>
        <v>0</v>
      </c>
      <c r="K109" s="27">
        <f t="shared" si="25"/>
        <v>0</v>
      </c>
      <c r="L109" s="27">
        <f t="shared" si="26"/>
        <v>0</v>
      </c>
      <c r="M109" s="29">
        <f t="shared" si="27"/>
        <v>0</v>
      </c>
    </row>
    <row r="110" spans="2:13" x14ac:dyDescent="0.3">
      <c r="B110" s="22">
        <f>IF(ISBLANK(G110),"",MAX($B$82:B109)+1)</f>
        <v>86</v>
      </c>
      <c r="C110" s="23" t="s">
        <v>1999</v>
      </c>
      <c r="D110" s="24" t="s">
        <v>40</v>
      </c>
      <c r="E110" s="45" t="s">
        <v>2000</v>
      </c>
      <c r="F110" s="46" t="s">
        <v>47</v>
      </c>
      <c r="G110" s="47">
        <v>50</v>
      </c>
      <c r="H110" s="48"/>
      <c r="I110" s="48"/>
      <c r="J110" s="27">
        <f t="shared" si="24"/>
        <v>0</v>
      </c>
      <c r="K110" s="27">
        <f t="shared" si="25"/>
        <v>0</v>
      </c>
      <c r="L110" s="27">
        <f t="shared" si="26"/>
        <v>0</v>
      </c>
      <c r="M110" s="29">
        <f t="shared" si="27"/>
        <v>0</v>
      </c>
    </row>
    <row r="111" spans="2:13" x14ac:dyDescent="0.3">
      <c r="B111" s="22">
        <f>IF(ISBLANK(G111),"",MAX($B$82:B110)+1)</f>
        <v>87</v>
      </c>
      <c r="C111" s="23" t="s">
        <v>2001</v>
      </c>
      <c r="D111" s="24" t="s">
        <v>40</v>
      </c>
      <c r="E111" s="45" t="s">
        <v>2002</v>
      </c>
      <c r="F111" s="46" t="s">
        <v>108</v>
      </c>
      <c r="G111" s="47">
        <v>18</v>
      </c>
      <c r="H111" s="48"/>
      <c r="I111" s="48"/>
      <c r="J111" s="27">
        <f t="shared" si="24"/>
        <v>0</v>
      </c>
      <c r="K111" s="27">
        <f t="shared" si="25"/>
        <v>0</v>
      </c>
      <c r="L111" s="27">
        <f t="shared" si="26"/>
        <v>0</v>
      </c>
      <c r="M111" s="29">
        <f t="shared" si="27"/>
        <v>0</v>
      </c>
    </row>
    <row r="112" spans="2:13" x14ac:dyDescent="0.3">
      <c r="B112" s="22">
        <f>IF(ISBLANK(G112),"",MAX($B$82:B111)+1)</f>
        <v>88</v>
      </c>
      <c r="C112" s="23" t="s">
        <v>2003</v>
      </c>
      <c r="D112" s="24" t="s">
        <v>40</v>
      </c>
      <c r="E112" s="45" t="s">
        <v>2004</v>
      </c>
      <c r="F112" s="46" t="s">
        <v>108</v>
      </c>
      <c r="G112" s="47">
        <v>9</v>
      </c>
      <c r="H112" s="48"/>
      <c r="I112" s="48"/>
      <c r="J112" s="27">
        <f t="shared" si="24"/>
        <v>0</v>
      </c>
      <c r="K112" s="27">
        <f t="shared" si="25"/>
        <v>0</v>
      </c>
      <c r="L112" s="27">
        <f t="shared" si="26"/>
        <v>0</v>
      </c>
      <c r="M112" s="29">
        <f t="shared" si="27"/>
        <v>0</v>
      </c>
    </row>
    <row r="113" spans="2:13" x14ac:dyDescent="0.3">
      <c r="B113" s="22">
        <f>IF(ISBLANK(G113),"",MAX($B$82:B112)+1)</f>
        <v>89</v>
      </c>
      <c r="C113" s="23" t="s">
        <v>2005</v>
      </c>
      <c r="D113" s="24" t="s">
        <v>40</v>
      </c>
      <c r="E113" s="45" t="s">
        <v>2006</v>
      </c>
      <c r="F113" s="46" t="s">
        <v>108</v>
      </c>
      <c r="G113" s="47">
        <v>42</v>
      </c>
      <c r="H113" s="48"/>
      <c r="I113" s="48"/>
      <c r="J113" s="27">
        <f t="shared" si="24"/>
        <v>0</v>
      </c>
      <c r="K113" s="27">
        <f t="shared" si="25"/>
        <v>0</v>
      </c>
      <c r="L113" s="27">
        <f t="shared" si="26"/>
        <v>0</v>
      </c>
      <c r="M113" s="29">
        <f t="shared" si="27"/>
        <v>0</v>
      </c>
    </row>
    <row r="114" spans="2:13" ht="15" thickBot="1" x14ac:dyDescent="0.35">
      <c r="B114" s="31">
        <f>IF(ISBLANK(G114),"",MAX($B$82:B113)+1)</f>
        <v>90</v>
      </c>
      <c r="C114" s="12" t="s">
        <v>2007</v>
      </c>
      <c r="D114" s="32" t="s">
        <v>40</v>
      </c>
      <c r="E114" s="33" t="s">
        <v>2008</v>
      </c>
      <c r="F114" s="32" t="s">
        <v>108</v>
      </c>
      <c r="G114" s="35">
        <v>15</v>
      </c>
      <c r="H114" s="36"/>
      <c r="I114" s="36"/>
      <c r="J114" s="35">
        <f t="shared" si="24"/>
        <v>0</v>
      </c>
      <c r="K114" s="35">
        <f t="shared" si="25"/>
        <v>0</v>
      </c>
      <c r="L114" s="35">
        <f t="shared" si="26"/>
        <v>0</v>
      </c>
      <c r="M114" s="37">
        <f t="shared" si="27"/>
        <v>0</v>
      </c>
    </row>
    <row r="115" spans="2:13" ht="21" customHeight="1" thickTop="1" thickBot="1" x14ac:dyDescent="0.35">
      <c r="B115" s="11"/>
      <c r="C115" s="38"/>
      <c r="D115" s="38"/>
      <c r="E115" s="38" t="s">
        <v>42</v>
      </c>
      <c r="F115" s="38"/>
      <c r="G115" s="38"/>
      <c r="H115" s="38"/>
      <c r="I115" s="38"/>
      <c r="J115" s="39">
        <f>SUBTOTAL(9,J9:J114)</f>
        <v>0</v>
      </c>
      <c r="K115" s="39">
        <f>SUBTOTAL(9,K9:K114)</f>
        <v>0</v>
      </c>
      <c r="L115" s="39">
        <f>SUBTOTAL(9,L9:L114)</f>
        <v>0</v>
      </c>
      <c r="M115" s="40">
        <f>SUBTOTAL(9,M9:M114)</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AC583-0F73-4CCB-B83E-1CEFCAF36E13}">
  <dimension ref="B1:Q26"/>
  <sheetViews>
    <sheetView workbookViewId="0">
      <selection activeCell="I18" sqref="I18"/>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2009</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2010</v>
      </c>
      <c r="D9" s="18"/>
      <c r="E9" s="19" t="s">
        <v>39</v>
      </c>
      <c r="F9" s="19"/>
      <c r="G9" s="19"/>
      <c r="H9" s="19"/>
      <c r="I9" s="19"/>
      <c r="J9" s="20">
        <f>SUBTOTAL(9,J10:J15)</f>
        <v>0</v>
      </c>
      <c r="K9" s="20">
        <f>SUBTOTAL(9,K10:K15)</f>
        <v>0</v>
      </c>
      <c r="L9" s="20">
        <f>SUBTOTAL(9,L10:L15)</f>
        <v>0</v>
      </c>
      <c r="M9" s="21">
        <f>SUBTOTAL(9,M10:M15)</f>
        <v>0</v>
      </c>
      <c r="N9" s="16"/>
      <c r="O9" s="16"/>
      <c r="P9" s="16"/>
      <c r="Q9" s="16"/>
    </row>
    <row r="10" spans="2:17" x14ac:dyDescent="0.3">
      <c r="B10" s="22">
        <v>1</v>
      </c>
      <c r="C10" s="23" t="s">
        <v>2011</v>
      </c>
      <c r="D10" s="91" t="s">
        <v>1368</v>
      </c>
      <c r="E10" s="25" t="s">
        <v>1734</v>
      </c>
      <c r="F10" s="24" t="s">
        <v>41</v>
      </c>
      <c r="G10" s="27">
        <v>1</v>
      </c>
      <c r="H10" s="28"/>
      <c r="I10" s="28"/>
      <c r="J10" s="27">
        <f t="shared" ref="J10:J15" si="0">G10*H10</f>
        <v>0</v>
      </c>
      <c r="K10" s="27">
        <f t="shared" ref="K10:K15" si="1">G10*I10</f>
        <v>0</v>
      </c>
      <c r="L10" s="27">
        <f t="shared" ref="L10:L15" si="2">J10+K10</f>
        <v>0</v>
      </c>
      <c r="M10" s="29">
        <f t="shared" ref="M10:M15" si="3">L10*1.21</f>
        <v>0</v>
      </c>
    </row>
    <row r="11" spans="2:17" x14ac:dyDescent="0.3">
      <c r="B11" s="22">
        <f>IF(ISBLANK(G11),"",MAX($B$10:B10)+1)</f>
        <v>2</v>
      </c>
      <c r="C11" s="23" t="s">
        <v>2012</v>
      </c>
      <c r="D11" s="91" t="s">
        <v>1368</v>
      </c>
      <c r="E11" s="25" t="s">
        <v>1740</v>
      </c>
      <c r="F11" s="24" t="s">
        <v>41</v>
      </c>
      <c r="G11" s="27">
        <v>1</v>
      </c>
      <c r="H11" s="28"/>
      <c r="I11" s="28"/>
      <c r="J11" s="27">
        <f t="shared" si="0"/>
        <v>0</v>
      </c>
      <c r="K11" s="27">
        <f t="shared" si="1"/>
        <v>0</v>
      </c>
      <c r="L11" s="27">
        <f t="shared" si="2"/>
        <v>0</v>
      </c>
      <c r="M11" s="29">
        <f t="shared" si="3"/>
        <v>0</v>
      </c>
    </row>
    <row r="12" spans="2:17" x14ac:dyDescent="0.3">
      <c r="B12" s="22">
        <f>IF(ISBLANK(G12),"",MAX($B$10:B11)+1)</f>
        <v>3</v>
      </c>
      <c r="C12" s="23" t="s">
        <v>2013</v>
      </c>
      <c r="D12" s="91" t="s">
        <v>1368</v>
      </c>
      <c r="E12" s="25" t="s">
        <v>1742</v>
      </c>
      <c r="F12" s="24" t="s">
        <v>41</v>
      </c>
      <c r="G12" s="27">
        <v>1</v>
      </c>
      <c r="H12" s="28"/>
      <c r="I12" s="28"/>
      <c r="J12" s="27">
        <f t="shared" si="0"/>
        <v>0</v>
      </c>
      <c r="K12" s="27">
        <f t="shared" si="1"/>
        <v>0</v>
      </c>
      <c r="L12" s="27">
        <f t="shared" si="2"/>
        <v>0</v>
      </c>
      <c r="M12" s="29">
        <f t="shared" si="3"/>
        <v>0</v>
      </c>
    </row>
    <row r="13" spans="2:17" x14ac:dyDescent="0.3">
      <c r="B13" s="22">
        <f>IF(ISBLANK(G13),"",MAX($B$10:B12)+1)</f>
        <v>4</v>
      </c>
      <c r="C13" s="23" t="s">
        <v>2014</v>
      </c>
      <c r="D13" s="91" t="s">
        <v>1368</v>
      </c>
      <c r="E13" s="25" t="s">
        <v>1746</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2015</v>
      </c>
      <c r="D14" s="91" t="s">
        <v>1368</v>
      </c>
      <c r="E14" s="25" t="s">
        <v>1748</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2016</v>
      </c>
      <c r="D15" s="91" t="s">
        <v>1368</v>
      </c>
      <c r="E15" s="25" t="s">
        <v>1750</v>
      </c>
      <c r="F15" s="24" t="s">
        <v>41</v>
      </c>
      <c r="G15" s="27">
        <v>1</v>
      </c>
      <c r="H15" s="28"/>
      <c r="I15" s="28"/>
      <c r="J15" s="27">
        <f t="shared" si="0"/>
        <v>0</v>
      </c>
      <c r="K15" s="27">
        <f t="shared" si="1"/>
        <v>0</v>
      </c>
      <c r="L15" s="27">
        <f t="shared" si="2"/>
        <v>0</v>
      </c>
      <c r="M15" s="29">
        <f t="shared" si="3"/>
        <v>0</v>
      </c>
    </row>
    <row r="16" spans="2:17" x14ac:dyDescent="0.3">
      <c r="B16" s="17"/>
      <c r="C16" s="18" t="s">
        <v>2017</v>
      </c>
      <c r="D16" s="18"/>
      <c r="E16" s="19" t="s">
        <v>1752</v>
      </c>
      <c r="F16" s="19"/>
      <c r="G16" s="19"/>
      <c r="H16" s="19"/>
      <c r="I16" s="19"/>
      <c r="J16" s="20">
        <f>SUBTOTAL(9,J17:J25)</f>
        <v>10000</v>
      </c>
      <c r="K16" s="20">
        <f>SUBTOTAL(9,K17:K25)</f>
        <v>3000</v>
      </c>
      <c r="L16" s="20">
        <f>SUBTOTAL(9,L17:L25)</f>
        <v>13000</v>
      </c>
      <c r="M16" s="21">
        <f>SUBTOTAL(9,M17:M25)</f>
        <v>15730</v>
      </c>
    </row>
    <row r="17" spans="2:13" x14ac:dyDescent="0.3">
      <c r="B17" s="22">
        <v>7</v>
      </c>
      <c r="C17" s="23" t="s">
        <v>2018</v>
      </c>
      <c r="D17" s="91" t="s">
        <v>1368</v>
      </c>
      <c r="E17" s="25" t="s">
        <v>2019</v>
      </c>
      <c r="F17" s="24" t="s">
        <v>47</v>
      </c>
      <c r="G17" s="27">
        <v>2</v>
      </c>
      <c r="H17" s="28">
        <v>5000</v>
      </c>
      <c r="I17" s="28">
        <v>1500</v>
      </c>
      <c r="J17" s="27">
        <f t="shared" ref="J17:J25" si="4">G17*H17</f>
        <v>10000</v>
      </c>
      <c r="K17" s="27">
        <f t="shared" ref="K17:K25" si="5">G17*I17</f>
        <v>3000</v>
      </c>
      <c r="L17" s="27">
        <f t="shared" ref="L17:L25" si="6">J17+K17</f>
        <v>13000</v>
      </c>
      <c r="M17" s="29">
        <f t="shared" ref="M17:M25" si="7">L17*1.21</f>
        <v>15730</v>
      </c>
    </row>
    <row r="18" spans="2:13" ht="27.6" x14ac:dyDescent="0.3">
      <c r="B18" s="22">
        <f>IF(ISBLANK(G18),"",MAX($B$16:B17)+1)</f>
        <v>8</v>
      </c>
      <c r="C18" s="23" t="s">
        <v>2020</v>
      </c>
      <c r="D18" s="91" t="s">
        <v>1368</v>
      </c>
      <c r="E18" s="25" t="s">
        <v>2021</v>
      </c>
      <c r="F18" s="24" t="s">
        <v>47</v>
      </c>
      <c r="G18" s="27">
        <v>6</v>
      </c>
      <c r="H18" s="28"/>
      <c r="I18" s="28"/>
      <c r="J18" s="27">
        <f t="shared" si="4"/>
        <v>0</v>
      </c>
      <c r="K18" s="27">
        <f t="shared" si="5"/>
        <v>0</v>
      </c>
      <c r="L18" s="27">
        <f t="shared" si="6"/>
        <v>0</v>
      </c>
      <c r="M18" s="29">
        <f t="shared" si="7"/>
        <v>0</v>
      </c>
    </row>
    <row r="19" spans="2:13" ht="27.6" x14ac:dyDescent="0.3">
      <c r="B19" s="22">
        <f>IF(ISBLANK(G19),"",MAX($B$16:B18)+1)</f>
        <v>9</v>
      </c>
      <c r="C19" s="23" t="s">
        <v>2022</v>
      </c>
      <c r="D19" s="91" t="s">
        <v>1368</v>
      </c>
      <c r="E19" s="25" t="s">
        <v>2023</v>
      </c>
      <c r="F19" s="24" t="s">
        <v>47</v>
      </c>
      <c r="G19" s="27">
        <v>3</v>
      </c>
      <c r="H19" s="28"/>
      <c r="I19" s="28"/>
      <c r="J19" s="27">
        <f t="shared" si="4"/>
        <v>0</v>
      </c>
      <c r="K19" s="27">
        <f t="shared" si="5"/>
        <v>0</v>
      </c>
      <c r="L19" s="27">
        <f t="shared" si="6"/>
        <v>0</v>
      </c>
      <c r="M19" s="29">
        <f t="shared" si="7"/>
        <v>0</v>
      </c>
    </row>
    <row r="20" spans="2:13" ht="27.6" x14ac:dyDescent="0.3">
      <c r="B20" s="22">
        <f>IF(ISBLANK(G20),"",MAX($B$16:B19)+1)</f>
        <v>10</v>
      </c>
      <c r="C20" s="23" t="s">
        <v>2024</v>
      </c>
      <c r="D20" s="91" t="s">
        <v>1368</v>
      </c>
      <c r="E20" s="25" t="s">
        <v>2025</v>
      </c>
      <c r="F20" s="24" t="s">
        <v>47</v>
      </c>
      <c r="G20" s="27">
        <v>2</v>
      </c>
      <c r="H20" s="28"/>
      <c r="I20" s="28"/>
      <c r="J20" s="27">
        <f t="shared" si="4"/>
        <v>0</v>
      </c>
      <c r="K20" s="27">
        <f t="shared" si="5"/>
        <v>0</v>
      </c>
      <c r="L20" s="27">
        <f t="shared" si="6"/>
        <v>0</v>
      </c>
      <c r="M20" s="29">
        <f t="shared" si="7"/>
        <v>0</v>
      </c>
    </row>
    <row r="21" spans="2:13" ht="55.2" x14ac:dyDescent="0.3">
      <c r="B21" s="22">
        <f>IF(ISBLANK(G21),"",MAX($B$16:B20)+1)</f>
        <v>11</v>
      </c>
      <c r="C21" s="23" t="s">
        <v>2026</v>
      </c>
      <c r="D21" s="91" t="s">
        <v>1368</v>
      </c>
      <c r="E21" s="25" t="s">
        <v>2027</v>
      </c>
      <c r="F21" s="24" t="s">
        <v>41</v>
      </c>
      <c r="G21" s="27">
        <v>1</v>
      </c>
      <c r="H21" s="28"/>
      <c r="I21" s="28"/>
      <c r="J21" s="27">
        <f t="shared" si="4"/>
        <v>0</v>
      </c>
      <c r="K21" s="27">
        <f t="shared" si="5"/>
        <v>0</v>
      </c>
      <c r="L21" s="27">
        <f t="shared" si="6"/>
        <v>0</v>
      </c>
      <c r="M21" s="29">
        <f t="shared" si="7"/>
        <v>0</v>
      </c>
    </row>
    <row r="22" spans="2:13" x14ac:dyDescent="0.3">
      <c r="B22" s="22">
        <f>IF(ISBLANK(G22),"",MAX($B$16:B21)+1)</f>
        <v>12</v>
      </c>
      <c r="C22" s="23" t="s">
        <v>2028</v>
      </c>
      <c r="D22" s="24" t="s">
        <v>1885</v>
      </c>
      <c r="E22" s="25" t="s">
        <v>2029</v>
      </c>
      <c r="F22" s="24" t="s">
        <v>41</v>
      </c>
      <c r="G22" s="27">
        <v>1</v>
      </c>
      <c r="H22" s="28"/>
      <c r="I22" s="28"/>
      <c r="J22" s="27">
        <f t="shared" si="4"/>
        <v>0</v>
      </c>
      <c r="K22" s="27">
        <f t="shared" si="5"/>
        <v>0</v>
      </c>
      <c r="L22" s="27">
        <f t="shared" si="6"/>
        <v>0</v>
      </c>
      <c r="M22" s="29">
        <f t="shared" si="7"/>
        <v>0</v>
      </c>
    </row>
    <row r="23" spans="2:13" ht="41.4" x14ac:dyDescent="0.3">
      <c r="B23" s="22">
        <f>IF(ISBLANK(G23),"",MAX($B$16:B22)+1)</f>
        <v>13</v>
      </c>
      <c r="C23" s="23" t="s">
        <v>2030</v>
      </c>
      <c r="D23" s="91" t="s">
        <v>1368</v>
      </c>
      <c r="E23" s="25" t="s">
        <v>2031</v>
      </c>
      <c r="F23" s="24" t="s">
        <v>47</v>
      </c>
      <c r="G23" s="27">
        <v>1</v>
      </c>
      <c r="H23" s="28"/>
      <c r="I23" s="28"/>
      <c r="J23" s="27">
        <f t="shared" si="4"/>
        <v>0</v>
      </c>
      <c r="K23" s="27">
        <f t="shared" si="5"/>
        <v>0</v>
      </c>
      <c r="L23" s="27">
        <f t="shared" si="6"/>
        <v>0</v>
      </c>
      <c r="M23" s="29">
        <f t="shared" si="7"/>
        <v>0</v>
      </c>
    </row>
    <row r="24" spans="2:13" x14ac:dyDescent="0.3">
      <c r="B24" s="22">
        <f>IF(ISBLANK(G24),"",MAX($B$16:B23)+1)</f>
        <v>14</v>
      </c>
      <c r="C24" s="23" t="s">
        <v>2032</v>
      </c>
      <c r="D24" s="91" t="s">
        <v>1368</v>
      </c>
      <c r="E24" s="25" t="s">
        <v>2033</v>
      </c>
      <c r="F24" s="24" t="s">
        <v>47</v>
      </c>
      <c r="G24" s="27">
        <v>1</v>
      </c>
      <c r="H24" s="28"/>
      <c r="I24" s="28"/>
      <c r="J24" s="27">
        <f t="shared" si="4"/>
        <v>0</v>
      </c>
      <c r="K24" s="27">
        <f t="shared" si="5"/>
        <v>0</v>
      </c>
      <c r="L24" s="27">
        <f t="shared" si="6"/>
        <v>0</v>
      </c>
      <c r="M24" s="29">
        <f t="shared" si="7"/>
        <v>0</v>
      </c>
    </row>
    <row r="25" spans="2:13" ht="15" thickBot="1" x14ac:dyDescent="0.35">
      <c r="B25" s="31">
        <f>IF(ISBLANK(G25),"",MAX($B$16:B24)+1)</f>
        <v>15</v>
      </c>
      <c r="C25" s="12" t="s">
        <v>2034</v>
      </c>
      <c r="D25" s="32" t="s">
        <v>1885</v>
      </c>
      <c r="E25" s="33" t="s">
        <v>2035</v>
      </c>
      <c r="F25" s="32" t="s">
        <v>47</v>
      </c>
      <c r="G25" s="35">
        <v>1</v>
      </c>
      <c r="H25" s="36"/>
      <c r="I25" s="36"/>
      <c r="J25" s="35">
        <f t="shared" si="4"/>
        <v>0</v>
      </c>
      <c r="K25" s="35">
        <f t="shared" si="5"/>
        <v>0</v>
      </c>
      <c r="L25" s="35">
        <f t="shared" si="6"/>
        <v>0</v>
      </c>
      <c r="M25" s="37">
        <f t="shared" si="7"/>
        <v>0</v>
      </c>
    </row>
    <row r="26" spans="2:13" ht="15.6" thickTop="1" thickBot="1" x14ac:dyDescent="0.35">
      <c r="B26" s="11"/>
      <c r="C26" s="38"/>
      <c r="D26" s="38"/>
      <c r="E26" s="38" t="s">
        <v>42</v>
      </c>
      <c r="F26" s="38"/>
      <c r="G26" s="38"/>
      <c r="H26" s="38"/>
      <c r="I26" s="38"/>
      <c r="J26" s="39">
        <f>SUBTOTAL(9,J9:J25)</f>
        <v>10000</v>
      </c>
      <c r="K26" s="39">
        <f>SUBTOTAL(9,K9:K25)</f>
        <v>3000</v>
      </c>
      <c r="L26" s="39">
        <f>SUBTOTAL(9,L9:L25)</f>
        <v>13000</v>
      </c>
      <c r="M26" s="40">
        <f>SUBTOTAL(9,M9:M25)</f>
        <v>15730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E345F-F71D-45EC-AA95-47E0D5A8A029}">
  <dimension ref="B1:Q71"/>
  <sheetViews>
    <sheetView topLeftCell="A20" workbookViewId="0">
      <selection activeCell="C65" sqref="C65"/>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2036</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2037</v>
      </c>
      <c r="D9" s="18"/>
      <c r="E9" s="19" t="s">
        <v>39</v>
      </c>
      <c r="F9" s="19"/>
      <c r="G9" s="19"/>
      <c r="H9" s="19"/>
      <c r="I9" s="19"/>
      <c r="J9" s="20">
        <f>SUBTOTAL(9,J10:J19)</f>
        <v>0</v>
      </c>
      <c r="K9" s="20">
        <f>SUBTOTAL(9,K10:K19)</f>
        <v>0</v>
      </c>
      <c r="L9" s="20">
        <f>SUBTOTAL(9,L10:L19)</f>
        <v>0</v>
      </c>
      <c r="M9" s="21">
        <f>SUBTOTAL(9,M10:M19)</f>
        <v>0</v>
      </c>
      <c r="N9" s="16"/>
      <c r="O9" s="16"/>
      <c r="P9" s="16"/>
      <c r="Q9" s="16"/>
    </row>
    <row r="10" spans="2:17" x14ac:dyDescent="0.3">
      <c r="B10" s="22">
        <v>1</v>
      </c>
      <c r="C10" s="23" t="s">
        <v>2038</v>
      </c>
      <c r="D10" s="91" t="s">
        <v>1368</v>
      </c>
      <c r="E10" s="25" t="s">
        <v>1730</v>
      </c>
      <c r="F10" s="24" t="s">
        <v>41</v>
      </c>
      <c r="G10" s="27">
        <v>1</v>
      </c>
      <c r="H10" s="28"/>
      <c r="I10" s="28"/>
      <c r="J10" s="27">
        <f>G10*H10</f>
        <v>0</v>
      </c>
      <c r="K10" s="27">
        <f>G10*I10</f>
        <v>0</v>
      </c>
      <c r="L10" s="27">
        <f>J10+K10</f>
        <v>0</v>
      </c>
      <c r="M10" s="29">
        <f>L10*1.21</f>
        <v>0</v>
      </c>
    </row>
    <row r="11" spans="2:17" x14ac:dyDescent="0.3">
      <c r="B11" s="22">
        <f>IF(ISBLANK(G11),"",MAX($B$10:B10)+1)</f>
        <v>2</v>
      </c>
      <c r="C11" s="23" t="s">
        <v>2039</v>
      </c>
      <c r="D11" s="91" t="s">
        <v>1368</v>
      </c>
      <c r="E11" s="25" t="s">
        <v>1732</v>
      </c>
      <c r="F11" s="24" t="s">
        <v>41</v>
      </c>
      <c r="G11" s="27">
        <v>1</v>
      </c>
      <c r="H11" s="28"/>
      <c r="I11" s="28"/>
      <c r="J11" s="27">
        <f>G11*H11</f>
        <v>0</v>
      </c>
      <c r="K11" s="27">
        <f>G11*I11</f>
        <v>0</v>
      </c>
      <c r="L11" s="27">
        <f>J11+K11</f>
        <v>0</v>
      </c>
      <c r="M11" s="29">
        <f>L11*1.21</f>
        <v>0</v>
      </c>
    </row>
    <row r="12" spans="2:17" x14ac:dyDescent="0.3">
      <c r="B12" s="22">
        <f>IF(ISBLANK(G12),"",MAX($B$10:B11)+1)</f>
        <v>3</v>
      </c>
      <c r="C12" s="23" t="s">
        <v>2040</v>
      </c>
      <c r="D12" s="91" t="s">
        <v>1368</v>
      </c>
      <c r="E12" s="25" t="s">
        <v>1734</v>
      </c>
      <c r="F12" s="24" t="s">
        <v>41</v>
      </c>
      <c r="G12" s="27">
        <v>1</v>
      </c>
      <c r="H12" s="28"/>
      <c r="I12" s="28"/>
      <c r="J12" s="27">
        <f>G12*H12</f>
        <v>0</v>
      </c>
      <c r="K12" s="27">
        <f>G12*I12</f>
        <v>0</v>
      </c>
      <c r="L12" s="27">
        <f>J12+K12</f>
        <v>0</v>
      </c>
      <c r="M12" s="29">
        <f>L12*1.21</f>
        <v>0</v>
      </c>
    </row>
    <row r="13" spans="2:17" x14ac:dyDescent="0.3">
      <c r="B13" s="22">
        <f>IF(ISBLANK(G13),"",MAX($B$10:B12)+1)</f>
        <v>4</v>
      </c>
      <c r="C13" s="23" t="s">
        <v>2041</v>
      </c>
      <c r="D13" s="91" t="s">
        <v>1368</v>
      </c>
      <c r="E13" s="25" t="s">
        <v>1738</v>
      </c>
      <c r="F13" s="24" t="s">
        <v>41</v>
      </c>
      <c r="G13" s="27">
        <v>1</v>
      </c>
      <c r="H13" s="28"/>
      <c r="I13" s="28"/>
      <c r="J13" s="27">
        <f t="shared" ref="J13:J19" si="0">G13*H13</f>
        <v>0</v>
      </c>
      <c r="K13" s="27">
        <f t="shared" ref="K13:K19" si="1">G13*I13</f>
        <v>0</v>
      </c>
      <c r="L13" s="27">
        <f t="shared" ref="L13:L19" si="2">J13+K13</f>
        <v>0</v>
      </c>
      <c r="M13" s="29">
        <f t="shared" ref="M13:M19" si="3">L13*1.21</f>
        <v>0</v>
      </c>
    </row>
    <row r="14" spans="2:17" x14ac:dyDescent="0.3">
      <c r="B14" s="22">
        <f>IF(ISBLANK(G14),"",MAX($B$10:B13)+1)</f>
        <v>5</v>
      </c>
      <c r="C14" s="23" t="s">
        <v>2042</v>
      </c>
      <c r="D14" s="91" t="s">
        <v>1368</v>
      </c>
      <c r="E14" s="25" t="s">
        <v>1740</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2043</v>
      </c>
      <c r="D15" s="91" t="s">
        <v>1368</v>
      </c>
      <c r="E15" s="25" t="s">
        <v>1742</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2044</v>
      </c>
      <c r="D16" s="24" t="s">
        <v>40</v>
      </c>
      <c r="E16" s="25" t="s">
        <v>1744</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2045</v>
      </c>
      <c r="D17" s="91" t="s">
        <v>1368</v>
      </c>
      <c r="E17" s="25" t="s">
        <v>1746</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2046</v>
      </c>
      <c r="D18" s="91" t="s">
        <v>1368</v>
      </c>
      <c r="E18" s="25" t="s">
        <v>1748</v>
      </c>
      <c r="F18" s="24" t="s">
        <v>41</v>
      </c>
      <c r="G18" s="27">
        <v>1</v>
      </c>
      <c r="H18" s="28"/>
      <c r="I18" s="28"/>
      <c r="J18" s="27">
        <f t="shared" si="0"/>
        <v>0</v>
      </c>
      <c r="K18" s="27">
        <f t="shared" si="1"/>
        <v>0</v>
      </c>
      <c r="L18" s="27">
        <f t="shared" si="2"/>
        <v>0</v>
      </c>
      <c r="M18" s="29">
        <f t="shared" si="3"/>
        <v>0</v>
      </c>
    </row>
    <row r="19" spans="2:13" x14ac:dyDescent="0.3">
      <c r="B19" s="22">
        <f>IF(ISBLANK(G19),"",MAX($B$10:B18)+1)</f>
        <v>10</v>
      </c>
      <c r="C19" s="23" t="s">
        <v>2047</v>
      </c>
      <c r="D19" s="91" t="s">
        <v>1368</v>
      </c>
      <c r="E19" s="25" t="s">
        <v>1750</v>
      </c>
      <c r="F19" s="24" t="s">
        <v>41</v>
      </c>
      <c r="G19" s="27">
        <v>1</v>
      </c>
      <c r="H19" s="28"/>
      <c r="I19" s="28"/>
      <c r="J19" s="27">
        <f t="shared" si="0"/>
        <v>0</v>
      </c>
      <c r="K19" s="27">
        <f t="shared" si="1"/>
        <v>0</v>
      </c>
      <c r="L19" s="27">
        <f t="shared" si="2"/>
        <v>0</v>
      </c>
      <c r="M19" s="29">
        <f t="shared" si="3"/>
        <v>0</v>
      </c>
    </row>
    <row r="20" spans="2:13" x14ac:dyDescent="0.3">
      <c r="B20" s="17"/>
      <c r="C20" s="18" t="s">
        <v>2048</v>
      </c>
      <c r="D20" s="18"/>
      <c r="E20" s="19" t="s">
        <v>1752</v>
      </c>
      <c r="F20" s="19"/>
      <c r="G20" s="19"/>
      <c r="H20" s="19"/>
      <c r="I20" s="19"/>
      <c r="J20" s="20">
        <f>SUBTOTAL(9,J21:J56)</f>
        <v>0</v>
      </c>
      <c r="K20" s="20">
        <f>SUBTOTAL(9,K21:K56)</f>
        <v>0</v>
      </c>
      <c r="L20" s="20">
        <f>SUBTOTAL(9,L21:L56)</f>
        <v>0</v>
      </c>
      <c r="M20" s="21">
        <f>SUBTOTAL(9,M21:M56)</f>
        <v>0</v>
      </c>
    </row>
    <row r="21" spans="2:13" ht="27.6" x14ac:dyDescent="0.3">
      <c r="B21" s="22">
        <v>11</v>
      </c>
      <c r="C21" s="23" t="s">
        <v>2049</v>
      </c>
      <c r="D21" s="91" t="s">
        <v>1368</v>
      </c>
      <c r="E21" s="25" t="s">
        <v>2050</v>
      </c>
      <c r="F21" s="24" t="s">
        <v>47</v>
      </c>
      <c r="G21" s="27">
        <v>3</v>
      </c>
      <c r="H21" s="28"/>
      <c r="I21" s="28"/>
      <c r="J21" s="27">
        <f t="shared" ref="J21:J56" si="4">G21*H21</f>
        <v>0</v>
      </c>
      <c r="K21" s="27">
        <f t="shared" ref="K21:K56" si="5">G21*I21</f>
        <v>0</v>
      </c>
      <c r="L21" s="27">
        <f t="shared" ref="L21:L56" si="6">J21+K21</f>
        <v>0</v>
      </c>
      <c r="M21" s="29">
        <f t="shared" ref="M21:M56" si="7">L21*1.21</f>
        <v>0</v>
      </c>
    </row>
    <row r="22" spans="2:13" x14ac:dyDescent="0.3">
      <c r="B22" s="22">
        <f>IF(ISBLANK(G22),"",MAX($B$20:B21)+1)</f>
        <v>12</v>
      </c>
      <c r="C22" s="23" t="s">
        <v>2051</v>
      </c>
      <c r="D22" s="91" t="s">
        <v>1368</v>
      </c>
      <c r="E22" s="25" t="s">
        <v>2052</v>
      </c>
      <c r="F22" s="24" t="s">
        <v>47</v>
      </c>
      <c r="G22" s="27">
        <v>3</v>
      </c>
      <c r="H22" s="28"/>
      <c r="I22" s="28"/>
      <c r="J22" s="27">
        <f t="shared" si="4"/>
        <v>0</v>
      </c>
      <c r="K22" s="27">
        <f t="shared" si="5"/>
        <v>0</v>
      </c>
      <c r="L22" s="27">
        <f t="shared" si="6"/>
        <v>0</v>
      </c>
      <c r="M22" s="29">
        <f t="shared" si="7"/>
        <v>0</v>
      </c>
    </row>
    <row r="23" spans="2:13" x14ac:dyDescent="0.3">
      <c r="B23" s="22">
        <f>IF(ISBLANK(G23),"",MAX($B$20:B22)+1)</f>
        <v>13</v>
      </c>
      <c r="C23" s="23" t="s">
        <v>2053</v>
      </c>
      <c r="D23" s="91" t="s">
        <v>1368</v>
      </c>
      <c r="E23" s="25" t="s">
        <v>2054</v>
      </c>
      <c r="F23" s="24" t="s">
        <v>47</v>
      </c>
      <c r="G23" s="27">
        <v>3</v>
      </c>
      <c r="H23" s="28"/>
      <c r="I23" s="28"/>
      <c r="J23" s="27">
        <f t="shared" si="4"/>
        <v>0</v>
      </c>
      <c r="K23" s="27">
        <f t="shared" si="5"/>
        <v>0</v>
      </c>
      <c r="L23" s="27">
        <f t="shared" si="6"/>
        <v>0</v>
      </c>
      <c r="M23" s="29">
        <f t="shared" si="7"/>
        <v>0</v>
      </c>
    </row>
    <row r="24" spans="2:13" x14ac:dyDescent="0.3">
      <c r="B24" s="22">
        <f>IF(ISBLANK(G24),"",MAX($B$20:B23)+1)</f>
        <v>14</v>
      </c>
      <c r="C24" s="23" t="s">
        <v>2055</v>
      </c>
      <c r="D24" s="24" t="s">
        <v>40</v>
      </c>
      <c r="E24" s="25" t="s">
        <v>2056</v>
      </c>
      <c r="F24" s="24" t="s">
        <v>47</v>
      </c>
      <c r="G24" s="27">
        <v>3</v>
      </c>
      <c r="H24" s="28"/>
      <c r="I24" s="28"/>
      <c r="J24" s="27">
        <f t="shared" si="4"/>
        <v>0</v>
      </c>
      <c r="K24" s="27">
        <f t="shared" si="5"/>
        <v>0</v>
      </c>
      <c r="L24" s="27">
        <f t="shared" si="6"/>
        <v>0</v>
      </c>
      <c r="M24" s="29">
        <f t="shared" si="7"/>
        <v>0</v>
      </c>
    </row>
    <row r="25" spans="2:13" x14ac:dyDescent="0.3">
      <c r="B25" s="22">
        <f>IF(ISBLANK(G25),"",MAX($B$20:B24)+1)</f>
        <v>15</v>
      </c>
      <c r="C25" s="23" t="s">
        <v>2057</v>
      </c>
      <c r="D25" s="24" t="s">
        <v>40</v>
      </c>
      <c r="E25" s="25" t="s">
        <v>2058</v>
      </c>
      <c r="F25" s="24" t="s">
        <v>47</v>
      </c>
      <c r="G25" s="27">
        <v>3</v>
      </c>
      <c r="H25" s="28"/>
      <c r="I25" s="28"/>
      <c r="J25" s="27">
        <f t="shared" si="4"/>
        <v>0</v>
      </c>
      <c r="K25" s="27">
        <f t="shared" si="5"/>
        <v>0</v>
      </c>
      <c r="L25" s="27">
        <f t="shared" si="6"/>
        <v>0</v>
      </c>
      <c r="M25" s="29">
        <f t="shared" si="7"/>
        <v>0</v>
      </c>
    </row>
    <row r="26" spans="2:13" x14ac:dyDescent="0.3">
      <c r="B26" s="22">
        <f>IF(ISBLANK(G26),"",MAX($B$20:B25)+1)</f>
        <v>16</v>
      </c>
      <c r="C26" s="23" t="s">
        <v>2059</v>
      </c>
      <c r="D26" s="24" t="s">
        <v>1885</v>
      </c>
      <c r="E26" s="25" t="s">
        <v>2060</v>
      </c>
      <c r="F26" s="24" t="s">
        <v>47</v>
      </c>
      <c r="G26" s="27">
        <v>1</v>
      </c>
      <c r="H26" s="28"/>
      <c r="I26" s="28"/>
      <c r="J26" s="27">
        <f t="shared" si="4"/>
        <v>0</v>
      </c>
      <c r="K26" s="27">
        <f t="shared" si="5"/>
        <v>0</v>
      </c>
      <c r="L26" s="27">
        <f t="shared" si="6"/>
        <v>0</v>
      </c>
      <c r="M26" s="29">
        <f t="shared" si="7"/>
        <v>0</v>
      </c>
    </row>
    <row r="27" spans="2:13" x14ac:dyDescent="0.3">
      <c r="B27" s="22">
        <f>IF(ISBLANK(G27),"",MAX($B$20:B26)+1)</f>
        <v>17</v>
      </c>
      <c r="C27" s="23" t="s">
        <v>2061</v>
      </c>
      <c r="D27" s="24" t="s">
        <v>1885</v>
      </c>
      <c r="E27" s="25" t="s">
        <v>2062</v>
      </c>
      <c r="F27" s="24" t="s">
        <v>41</v>
      </c>
      <c r="G27" s="27">
        <v>1</v>
      </c>
      <c r="H27" s="28"/>
      <c r="I27" s="28"/>
      <c r="J27" s="27">
        <f t="shared" si="4"/>
        <v>0</v>
      </c>
      <c r="K27" s="27">
        <f t="shared" si="5"/>
        <v>0</v>
      </c>
      <c r="L27" s="27">
        <f t="shared" si="6"/>
        <v>0</v>
      </c>
      <c r="M27" s="29">
        <f t="shared" si="7"/>
        <v>0</v>
      </c>
    </row>
    <row r="28" spans="2:13" x14ac:dyDescent="0.3">
      <c r="B28" s="22">
        <f>IF(ISBLANK(G28),"",MAX($B$20:B27)+1)</f>
        <v>18</v>
      </c>
      <c r="C28" s="23" t="s">
        <v>2063</v>
      </c>
      <c r="D28" s="24" t="s">
        <v>1885</v>
      </c>
      <c r="E28" s="25" t="s">
        <v>2064</v>
      </c>
      <c r="F28" s="24" t="s">
        <v>41</v>
      </c>
      <c r="G28" s="27">
        <v>1</v>
      </c>
      <c r="H28" s="28"/>
      <c r="I28" s="28"/>
      <c r="J28" s="27">
        <f t="shared" si="4"/>
        <v>0</v>
      </c>
      <c r="K28" s="27">
        <f t="shared" si="5"/>
        <v>0</v>
      </c>
      <c r="L28" s="27">
        <f t="shared" si="6"/>
        <v>0</v>
      </c>
      <c r="M28" s="29">
        <f t="shared" si="7"/>
        <v>0</v>
      </c>
    </row>
    <row r="29" spans="2:13" x14ac:dyDescent="0.3">
      <c r="B29" s="22">
        <f>IF(ISBLANK(G29),"",MAX($B$20:B28)+1)</f>
        <v>19</v>
      </c>
      <c r="C29" s="23" t="s">
        <v>2065</v>
      </c>
      <c r="D29" s="91" t="s">
        <v>1368</v>
      </c>
      <c r="E29" s="25" t="s">
        <v>2066</v>
      </c>
      <c r="F29" s="24" t="s">
        <v>47</v>
      </c>
      <c r="G29" s="27">
        <v>25</v>
      </c>
      <c r="H29" s="28"/>
      <c r="I29" s="28"/>
      <c r="J29" s="27">
        <f t="shared" si="4"/>
        <v>0</v>
      </c>
      <c r="K29" s="27">
        <f t="shared" si="5"/>
        <v>0</v>
      </c>
      <c r="L29" s="27">
        <f t="shared" si="6"/>
        <v>0</v>
      </c>
      <c r="M29" s="29">
        <f t="shared" si="7"/>
        <v>0</v>
      </c>
    </row>
    <row r="30" spans="2:13" x14ac:dyDescent="0.3">
      <c r="B30" s="22">
        <f>IF(ISBLANK(G30),"",MAX($B$20:B29)+1)</f>
        <v>20</v>
      </c>
      <c r="C30" s="23" t="s">
        <v>2067</v>
      </c>
      <c r="D30" s="24" t="s">
        <v>1885</v>
      </c>
      <c r="E30" s="25" t="s">
        <v>2068</v>
      </c>
      <c r="F30" s="24" t="s">
        <v>47</v>
      </c>
      <c r="G30" s="27">
        <v>25</v>
      </c>
      <c r="H30" s="28"/>
      <c r="I30" s="28"/>
      <c r="J30" s="27">
        <f t="shared" si="4"/>
        <v>0</v>
      </c>
      <c r="K30" s="27">
        <f t="shared" si="5"/>
        <v>0</v>
      </c>
      <c r="L30" s="27">
        <f t="shared" si="6"/>
        <v>0</v>
      </c>
      <c r="M30" s="29">
        <f t="shared" si="7"/>
        <v>0</v>
      </c>
    </row>
    <row r="31" spans="2:13" x14ac:dyDescent="0.3">
      <c r="B31" s="22">
        <f>IF(ISBLANK(G31),"",MAX($B$20:B30)+1)</f>
        <v>21</v>
      </c>
      <c r="C31" s="23" t="s">
        <v>2069</v>
      </c>
      <c r="D31" s="91" t="s">
        <v>1368</v>
      </c>
      <c r="E31" s="25" t="s">
        <v>2070</v>
      </c>
      <c r="F31" s="24"/>
      <c r="G31" s="27">
        <v>3</v>
      </c>
      <c r="H31" s="28"/>
      <c r="I31" s="28"/>
      <c r="J31" s="27">
        <f t="shared" si="4"/>
        <v>0</v>
      </c>
      <c r="K31" s="27">
        <f t="shared" si="5"/>
        <v>0</v>
      </c>
      <c r="L31" s="27">
        <f t="shared" si="6"/>
        <v>0</v>
      </c>
      <c r="M31" s="29">
        <f t="shared" si="7"/>
        <v>0</v>
      </c>
    </row>
    <row r="32" spans="2:13" x14ac:dyDescent="0.3">
      <c r="B32" s="22">
        <f>IF(ISBLANK(G32),"",MAX($B$20:B31)+1)</f>
        <v>22</v>
      </c>
      <c r="C32" s="23" t="s">
        <v>2071</v>
      </c>
      <c r="D32" s="91" t="s">
        <v>1368</v>
      </c>
      <c r="E32" s="25" t="s">
        <v>2072</v>
      </c>
      <c r="F32" s="24" t="s">
        <v>47</v>
      </c>
      <c r="G32" s="27">
        <v>3</v>
      </c>
      <c r="H32" s="28"/>
      <c r="I32" s="28"/>
      <c r="J32" s="27">
        <f t="shared" si="4"/>
        <v>0</v>
      </c>
      <c r="K32" s="27">
        <f t="shared" si="5"/>
        <v>0</v>
      </c>
      <c r="L32" s="27">
        <f t="shared" si="6"/>
        <v>0</v>
      </c>
      <c r="M32" s="29">
        <f t="shared" si="7"/>
        <v>0</v>
      </c>
    </row>
    <row r="33" spans="2:13" ht="138" x14ac:dyDescent="0.3">
      <c r="B33" s="22">
        <f>IF(ISBLANK(G33),"",MAX($B$20:B32)+1)</f>
        <v>23</v>
      </c>
      <c r="C33" s="23" t="s">
        <v>2073</v>
      </c>
      <c r="D33" s="24" t="s">
        <v>40</v>
      </c>
      <c r="E33" s="25" t="s">
        <v>2074</v>
      </c>
      <c r="F33" s="24" t="s">
        <v>47</v>
      </c>
      <c r="G33" s="27">
        <v>3</v>
      </c>
      <c r="H33" s="28"/>
      <c r="I33" s="28"/>
      <c r="J33" s="27">
        <f t="shared" si="4"/>
        <v>0</v>
      </c>
      <c r="K33" s="27">
        <f t="shared" si="5"/>
        <v>0</v>
      </c>
      <c r="L33" s="27">
        <f t="shared" si="6"/>
        <v>0</v>
      </c>
      <c r="M33" s="29">
        <f t="shared" si="7"/>
        <v>0</v>
      </c>
    </row>
    <row r="34" spans="2:13" x14ac:dyDescent="0.3">
      <c r="B34" s="22">
        <f>IF(ISBLANK(G34),"",MAX($B$20:B33)+1)</f>
        <v>24</v>
      </c>
      <c r="C34" s="23" t="s">
        <v>2075</v>
      </c>
      <c r="D34" s="91" t="s">
        <v>1368</v>
      </c>
      <c r="E34" s="25" t="s">
        <v>2076</v>
      </c>
      <c r="F34" s="24" t="s">
        <v>47</v>
      </c>
      <c r="G34" s="27">
        <f>G33</f>
        <v>3</v>
      </c>
      <c r="H34" s="28"/>
      <c r="I34" s="28"/>
      <c r="J34" s="27">
        <f t="shared" si="4"/>
        <v>0</v>
      </c>
      <c r="K34" s="27">
        <f t="shared" si="5"/>
        <v>0</v>
      </c>
      <c r="L34" s="27">
        <f t="shared" si="6"/>
        <v>0</v>
      </c>
      <c r="M34" s="29">
        <f t="shared" si="7"/>
        <v>0</v>
      </c>
    </row>
    <row r="35" spans="2:13" x14ac:dyDescent="0.3">
      <c r="B35" s="22">
        <f>IF(ISBLANK(G35),"",MAX($B$20:B34)+1)</f>
        <v>25</v>
      </c>
      <c r="C35" s="23" t="s">
        <v>2077</v>
      </c>
      <c r="D35" s="24" t="s">
        <v>40</v>
      </c>
      <c r="E35" s="25" t="s">
        <v>2078</v>
      </c>
      <c r="F35" s="24" t="s">
        <v>47</v>
      </c>
      <c r="G35" s="27">
        <f>G33</f>
        <v>3</v>
      </c>
      <c r="H35" s="28"/>
      <c r="I35" s="28"/>
      <c r="J35" s="27">
        <f t="shared" si="4"/>
        <v>0</v>
      </c>
      <c r="K35" s="27">
        <f t="shared" si="5"/>
        <v>0</v>
      </c>
      <c r="L35" s="27">
        <f t="shared" si="6"/>
        <v>0</v>
      </c>
      <c r="M35" s="29">
        <f t="shared" si="7"/>
        <v>0</v>
      </c>
    </row>
    <row r="36" spans="2:13" x14ac:dyDescent="0.3">
      <c r="B36" s="22">
        <f>IF(ISBLANK(G36),"",MAX($B$20:B35)+1)</f>
        <v>26</v>
      </c>
      <c r="C36" s="23" t="s">
        <v>2079</v>
      </c>
      <c r="D36" s="24" t="s">
        <v>40</v>
      </c>
      <c r="E36" s="25" t="s">
        <v>2080</v>
      </c>
      <c r="F36" s="24" t="s">
        <v>47</v>
      </c>
      <c r="G36" s="27">
        <f>G33</f>
        <v>3</v>
      </c>
      <c r="H36" s="28"/>
      <c r="I36" s="28"/>
      <c r="J36" s="27">
        <f t="shared" si="4"/>
        <v>0</v>
      </c>
      <c r="K36" s="27">
        <f t="shared" si="5"/>
        <v>0</v>
      </c>
      <c r="L36" s="27">
        <f t="shared" si="6"/>
        <v>0</v>
      </c>
      <c r="M36" s="29">
        <f t="shared" si="7"/>
        <v>0</v>
      </c>
    </row>
    <row r="37" spans="2:13" x14ac:dyDescent="0.3">
      <c r="B37" s="22">
        <f>IF(ISBLANK(G37),"",MAX($B$20:B36)+1)</f>
        <v>27</v>
      </c>
      <c r="C37" s="23" t="s">
        <v>2081</v>
      </c>
      <c r="D37" s="24" t="s">
        <v>40</v>
      </c>
      <c r="E37" s="25" t="s">
        <v>2082</v>
      </c>
      <c r="F37" s="24" t="s">
        <v>47</v>
      </c>
      <c r="G37" s="27">
        <f>G33</f>
        <v>3</v>
      </c>
      <c r="H37" s="28"/>
      <c r="I37" s="28"/>
      <c r="J37" s="27">
        <f t="shared" si="4"/>
        <v>0</v>
      </c>
      <c r="K37" s="27">
        <f t="shared" si="5"/>
        <v>0</v>
      </c>
      <c r="L37" s="27">
        <f t="shared" si="6"/>
        <v>0</v>
      </c>
      <c r="M37" s="29">
        <f t="shared" si="7"/>
        <v>0</v>
      </c>
    </row>
    <row r="38" spans="2:13" x14ac:dyDescent="0.3">
      <c r="B38" s="22">
        <f>IF(ISBLANK(G38),"",MAX($B$20:B37)+1)</f>
        <v>28</v>
      </c>
      <c r="C38" s="23" t="s">
        <v>2083</v>
      </c>
      <c r="D38" s="24" t="s">
        <v>40</v>
      </c>
      <c r="E38" s="25" t="s">
        <v>2084</v>
      </c>
      <c r="F38" s="24" t="s">
        <v>47</v>
      </c>
      <c r="G38" s="27">
        <f>G33</f>
        <v>3</v>
      </c>
      <c r="H38" s="28"/>
      <c r="I38" s="28"/>
      <c r="J38" s="27">
        <f t="shared" si="4"/>
        <v>0</v>
      </c>
      <c r="K38" s="27">
        <f t="shared" si="5"/>
        <v>0</v>
      </c>
      <c r="L38" s="27">
        <f t="shared" si="6"/>
        <v>0</v>
      </c>
      <c r="M38" s="29">
        <f t="shared" si="7"/>
        <v>0</v>
      </c>
    </row>
    <row r="39" spans="2:13" x14ac:dyDescent="0.3">
      <c r="B39" s="22">
        <f>IF(ISBLANK(G39),"",MAX($B$20:B38)+1)</f>
        <v>29</v>
      </c>
      <c r="C39" s="23" t="s">
        <v>2085</v>
      </c>
      <c r="D39" s="24" t="s">
        <v>40</v>
      </c>
      <c r="E39" s="25" t="s">
        <v>2086</v>
      </c>
      <c r="F39" s="24" t="s">
        <v>47</v>
      </c>
      <c r="G39" s="27">
        <f>G33</f>
        <v>3</v>
      </c>
      <c r="H39" s="28"/>
      <c r="I39" s="28"/>
      <c r="J39" s="27">
        <f t="shared" si="4"/>
        <v>0</v>
      </c>
      <c r="K39" s="27">
        <f t="shared" si="5"/>
        <v>0</v>
      </c>
      <c r="L39" s="27">
        <f t="shared" si="6"/>
        <v>0</v>
      </c>
      <c r="M39" s="29">
        <f t="shared" si="7"/>
        <v>0</v>
      </c>
    </row>
    <row r="40" spans="2:13" x14ac:dyDescent="0.3">
      <c r="B40" s="22">
        <f>IF(ISBLANK(G40),"",MAX($B$20:B39)+1)</f>
        <v>30</v>
      </c>
      <c r="C40" s="23" t="s">
        <v>2087</v>
      </c>
      <c r="D40" s="91" t="s">
        <v>1368</v>
      </c>
      <c r="E40" s="25" t="s">
        <v>2088</v>
      </c>
      <c r="F40" s="24" t="s">
        <v>41</v>
      </c>
      <c r="G40" s="27">
        <v>1</v>
      </c>
      <c r="H40" s="28"/>
      <c r="I40" s="28"/>
      <c r="J40" s="27">
        <f t="shared" si="4"/>
        <v>0</v>
      </c>
      <c r="K40" s="27">
        <f t="shared" si="5"/>
        <v>0</v>
      </c>
      <c r="L40" s="27">
        <f t="shared" si="6"/>
        <v>0</v>
      </c>
      <c r="M40" s="29">
        <f t="shared" si="7"/>
        <v>0</v>
      </c>
    </row>
    <row r="41" spans="2:13" x14ac:dyDescent="0.3">
      <c r="B41" s="22">
        <f>IF(ISBLANK(G41),"",MAX($B$20:B40)+1)</f>
        <v>31</v>
      </c>
      <c r="C41" s="23" t="s">
        <v>2089</v>
      </c>
      <c r="D41" s="91" t="s">
        <v>1368</v>
      </c>
      <c r="E41" s="25" t="s">
        <v>2090</v>
      </c>
      <c r="F41" s="24" t="s">
        <v>47</v>
      </c>
      <c r="G41" s="27">
        <v>1</v>
      </c>
      <c r="H41" s="28"/>
      <c r="I41" s="28"/>
      <c r="J41" s="27">
        <f t="shared" si="4"/>
        <v>0</v>
      </c>
      <c r="K41" s="27">
        <f t="shared" si="5"/>
        <v>0</v>
      </c>
      <c r="L41" s="27">
        <f t="shared" si="6"/>
        <v>0</v>
      </c>
      <c r="M41" s="29">
        <f t="shared" si="7"/>
        <v>0</v>
      </c>
    </row>
    <row r="42" spans="2:13" ht="6" customHeight="1" x14ac:dyDescent="0.3">
      <c r="B42" s="22" t="str">
        <f>IF(ISBLANK(G42),"",MAX($B$20:B41)+1)</f>
        <v/>
      </c>
      <c r="C42" s="23" t="s">
        <v>1866</v>
      </c>
      <c r="D42" s="23"/>
      <c r="E42" s="25"/>
      <c r="F42" s="24"/>
      <c r="G42" s="27"/>
      <c r="H42" s="28"/>
      <c r="I42" s="28"/>
      <c r="J42" s="27"/>
      <c r="K42" s="27"/>
      <c r="L42" s="27"/>
      <c r="M42" s="29"/>
    </row>
    <row r="43" spans="2:13" ht="207" x14ac:dyDescent="0.3">
      <c r="B43" s="22">
        <f>IF(ISBLANK(G43),"",MAX($B$20:B42)+1)</f>
        <v>32</v>
      </c>
      <c r="C43" s="23" t="s">
        <v>2091</v>
      </c>
      <c r="D43" s="91" t="s">
        <v>1368</v>
      </c>
      <c r="E43" s="25" t="s">
        <v>2092</v>
      </c>
      <c r="F43" s="24" t="s">
        <v>47</v>
      </c>
      <c r="G43" s="27">
        <v>1</v>
      </c>
      <c r="H43" s="28"/>
      <c r="I43" s="28"/>
      <c r="J43" s="27">
        <f t="shared" si="4"/>
        <v>0</v>
      </c>
      <c r="K43" s="27">
        <f t="shared" si="5"/>
        <v>0</v>
      </c>
      <c r="L43" s="27">
        <f t="shared" si="6"/>
        <v>0</v>
      </c>
      <c r="M43" s="29">
        <f t="shared" si="7"/>
        <v>0</v>
      </c>
    </row>
    <row r="44" spans="2:13" x14ac:dyDescent="0.3">
      <c r="B44" s="22">
        <f>IF(ISBLANK(G44),"",MAX($B$20:B43)+1)</f>
        <v>33</v>
      </c>
      <c r="C44" s="23" t="s">
        <v>2093</v>
      </c>
      <c r="D44" s="23"/>
      <c r="E44" s="25" t="s">
        <v>2094</v>
      </c>
      <c r="F44" s="24" t="s">
        <v>47</v>
      </c>
      <c r="G44" s="27">
        <v>1</v>
      </c>
      <c r="H44" s="28"/>
      <c r="I44" s="28"/>
      <c r="J44" s="27">
        <f t="shared" si="4"/>
        <v>0</v>
      </c>
      <c r="K44" s="27">
        <f t="shared" si="5"/>
        <v>0</v>
      </c>
      <c r="L44" s="27">
        <f t="shared" si="6"/>
        <v>0</v>
      </c>
      <c r="M44" s="29">
        <f t="shared" si="7"/>
        <v>0</v>
      </c>
    </row>
    <row r="45" spans="2:13" ht="82.8" x14ac:dyDescent="0.3">
      <c r="B45" s="22">
        <f>IF(ISBLANK(G45),"",MAX($B$20:B44)+1)</f>
        <v>34</v>
      </c>
      <c r="C45" s="23" t="s">
        <v>2095</v>
      </c>
      <c r="D45" s="91" t="s">
        <v>1368</v>
      </c>
      <c r="E45" s="25" t="s">
        <v>2096</v>
      </c>
      <c r="F45" s="24" t="s">
        <v>47</v>
      </c>
      <c r="G45" s="27">
        <v>1</v>
      </c>
      <c r="H45" s="28"/>
      <c r="I45" s="28"/>
      <c r="J45" s="27">
        <f t="shared" si="4"/>
        <v>0</v>
      </c>
      <c r="K45" s="27">
        <f t="shared" si="5"/>
        <v>0</v>
      </c>
      <c r="L45" s="27">
        <f t="shared" si="6"/>
        <v>0</v>
      </c>
      <c r="M45" s="29">
        <f t="shared" si="7"/>
        <v>0</v>
      </c>
    </row>
    <row r="46" spans="2:13" ht="6" customHeight="1" x14ac:dyDescent="0.3">
      <c r="B46" s="22" t="str">
        <f>IF(ISBLANK(G46),"",MAX($B$20:B45)+1)</f>
        <v/>
      </c>
      <c r="C46" s="23" t="s">
        <v>1866</v>
      </c>
      <c r="D46" s="23"/>
      <c r="E46" s="25"/>
      <c r="F46" s="24"/>
      <c r="G46" s="27"/>
      <c r="H46" s="28"/>
      <c r="I46" s="28"/>
      <c r="J46" s="27"/>
      <c r="K46" s="27"/>
      <c r="L46" s="27"/>
      <c r="M46" s="29"/>
    </row>
    <row r="47" spans="2:13" ht="55.2" x14ac:dyDescent="0.3">
      <c r="B47" s="22">
        <f>IF(ISBLANK(G47),"",MAX($B$20:B46)+1)</f>
        <v>35</v>
      </c>
      <c r="C47" s="23" t="s">
        <v>2097</v>
      </c>
      <c r="D47" s="91" t="s">
        <v>1368</v>
      </c>
      <c r="E47" s="25" t="s">
        <v>2098</v>
      </c>
      <c r="F47" s="24" t="s">
        <v>47</v>
      </c>
      <c r="G47" s="27">
        <v>2</v>
      </c>
      <c r="H47" s="28"/>
      <c r="I47" s="28"/>
      <c r="J47" s="27">
        <f t="shared" si="4"/>
        <v>0</v>
      </c>
      <c r="K47" s="27">
        <f t="shared" si="5"/>
        <v>0</v>
      </c>
      <c r="L47" s="27">
        <f t="shared" si="6"/>
        <v>0</v>
      </c>
      <c r="M47" s="29">
        <f t="shared" si="7"/>
        <v>0</v>
      </c>
    </row>
    <row r="48" spans="2:13" x14ac:dyDescent="0.3">
      <c r="B48" s="22">
        <f>IF(ISBLANK(G48),"",MAX($B$20:B47)+1)</f>
        <v>36</v>
      </c>
      <c r="C48" s="23" t="s">
        <v>2099</v>
      </c>
      <c r="D48" s="24" t="s">
        <v>40</v>
      </c>
      <c r="E48" s="25" t="s">
        <v>2100</v>
      </c>
      <c r="F48" s="24" t="s">
        <v>47</v>
      </c>
      <c r="G48" s="27">
        <v>2</v>
      </c>
      <c r="H48" s="28"/>
      <c r="I48" s="28"/>
      <c r="J48" s="27">
        <f t="shared" si="4"/>
        <v>0</v>
      </c>
      <c r="K48" s="27">
        <f t="shared" si="5"/>
        <v>0</v>
      </c>
      <c r="L48" s="27">
        <f t="shared" si="6"/>
        <v>0</v>
      </c>
      <c r="M48" s="29">
        <f t="shared" si="7"/>
        <v>0</v>
      </c>
    </row>
    <row r="49" spans="2:13" ht="41.4" x14ac:dyDescent="0.3">
      <c r="B49" s="22">
        <f>IF(ISBLANK(G49),"",MAX($B$20:B48)+1)</f>
        <v>37</v>
      </c>
      <c r="C49" s="23" t="s">
        <v>2101</v>
      </c>
      <c r="D49" s="91" t="s">
        <v>1368</v>
      </c>
      <c r="E49" s="25" t="s">
        <v>2102</v>
      </c>
      <c r="F49" s="24" t="s">
        <v>47</v>
      </c>
      <c r="G49" s="27">
        <v>2</v>
      </c>
      <c r="H49" s="28"/>
      <c r="I49" s="28"/>
      <c r="J49" s="27">
        <f t="shared" si="4"/>
        <v>0</v>
      </c>
      <c r="K49" s="27">
        <f t="shared" si="5"/>
        <v>0</v>
      </c>
      <c r="L49" s="27">
        <f t="shared" si="6"/>
        <v>0</v>
      </c>
      <c r="M49" s="29">
        <f t="shared" si="7"/>
        <v>0</v>
      </c>
    </row>
    <row r="50" spans="2:13" ht="27.6" x14ac:dyDescent="0.3">
      <c r="B50" s="22">
        <f>IF(ISBLANK(G50),"",MAX($B$20:B49)+1)</f>
        <v>38</v>
      </c>
      <c r="C50" s="23" t="s">
        <v>2103</v>
      </c>
      <c r="D50" s="91" t="s">
        <v>1368</v>
      </c>
      <c r="E50" s="25" t="s">
        <v>2104</v>
      </c>
      <c r="F50" s="24" t="s">
        <v>47</v>
      </c>
      <c r="G50" s="27">
        <v>1</v>
      </c>
      <c r="H50" s="28"/>
      <c r="I50" s="28"/>
      <c r="J50" s="27">
        <f t="shared" si="4"/>
        <v>0</v>
      </c>
      <c r="K50" s="27">
        <f t="shared" si="5"/>
        <v>0</v>
      </c>
      <c r="L50" s="27">
        <f t="shared" si="6"/>
        <v>0</v>
      </c>
      <c r="M50" s="29">
        <f t="shared" si="7"/>
        <v>0</v>
      </c>
    </row>
    <row r="51" spans="2:13" x14ac:dyDescent="0.3">
      <c r="B51" s="22">
        <f>IF(ISBLANK(G51),"",MAX($B$20:B50)+1)</f>
        <v>39</v>
      </c>
      <c r="C51" s="23" t="s">
        <v>2105</v>
      </c>
      <c r="D51" s="91" t="s">
        <v>1368</v>
      </c>
      <c r="E51" s="25" t="s">
        <v>2106</v>
      </c>
      <c r="F51" s="24" t="s">
        <v>47</v>
      </c>
      <c r="G51" s="27">
        <v>1</v>
      </c>
      <c r="H51" s="28"/>
      <c r="I51" s="28"/>
      <c r="J51" s="27">
        <f t="shared" si="4"/>
        <v>0</v>
      </c>
      <c r="K51" s="27">
        <f t="shared" si="5"/>
        <v>0</v>
      </c>
      <c r="L51" s="27">
        <f t="shared" si="6"/>
        <v>0</v>
      </c>
      <c r="M51" s="29">
        <f t="shared" si="7"/>
        <v>0</v>
      </c>
    </row>
    <row r="52" spans="2:13" x14ac:dyDescent="0.3">
      <c r="B52" s="22">
        <f>IF(ISBLANK(G52),"",MAX($B$20:B51)+1)</f>
        <v>40</v>
      </c>
      <c r="C52" s="23" t="s">
        <v>2107</v>
      </c>
      <c r="D52" s="91" t="s">
        <v>1368</v>
      </c>
      <c r="E52" s="25" t="s">
        <v>2108</v>
      </c>
      <c r="F52" s="24" t="s">
        <v>47</v>
      </c>
      <c r="G52" s="27">
        <v>2</v>
      </c>
      <c r="H52" s="28"/>
      <c r="I52" s="28"/>
      <c r="J52" s="27">
        <f t="shared" si="4"/>
        <v>0</v>
      </c>
      <c r="K52" s="27">
        <f t="shared" si="5"/>
        <v>0</v>
      </c>
      <c r="L52" s="27">
        <f t="shared" si="6"/>
        <v>0</v>
      </c>
      <c r="M52" s="29">
        <f t="shared" si="7"/>
        <v>0</v>
      </c>
    </row>
    <row r="53" spans="2:13" ht="27.6" x14ac:dyDescent="0.3">
      <c r="B53" s="22">
        <f>IF(ISBLANK(G53),"",MAX($B$20:B52)+1)</f>
        <v>41</v>
      </c>
      <c r="C53" s="23" t="s">
        <v>2109</v>
      </c>
      <c r="D53" s="91" t="s">
        <v>1368</v>
      </c>
      <c r="E53" s="25" t="s">
        <v>2110</v>
      </c>
      <c r="F53" s="24" t="s">
        <v>47</v>
      </c>
      <c r="G53" s="27">
        <v>1</v>
      </c>
      <c r="H53" s="28"/>
      <c r="I53" s="28"/>
      <c r="J53" s="27">
        <f t="shared" si="4"/>
        <v>0</v>
      </c>
      <c r="K53" s="27">
        <f t="shared" si="5"/>
        <v>0</v>
      </c>
      <c r="L53" s="27">
        <f t="shared" si="6"/>
        <v>0</v>
      </c>
      <c r="M53" s="29">
        <f t="shared" si="7"/>
        <v>0</v>
      </c>
    </row>
    <row r="54" spans="2:13" x14ac:dyDescent="0.3">
      <c r="B54" s="22">
        <f>IF(ISBLANK(G54),"",MAX($B$20:B53)+1)</f>
        <v>42</v>
      </c>
      <c r="C54" s="23" t="s">
        <v>2111</v>
      </c>
      <c r="D54" s="91" t="s">
        <v>1368</v>
      </c>
      <c r="E54" s="25" t="s">
        <v>2112</v>
      </c>
      <c r="F54" s="24" t="s">
        <v>47</v>
      </c>
      <c r="G54" s="27">
        <v>2</v>
      </c>
      <c r="H54" s="28"/>
      <c r="I54" s="28"/>
      <c r="J54" s="27">
        <f t="shared" si="4"/>
        <v>0</v>
      </c>
      <c r="K54" s="27">
        <f t="shared" si="5"/>
        <v>0</v>
      </c>
      <c r="L54" s="27">
        <f t="shared" si="6"/>
        <v>0</v>
      </c>
      <c r="M54" s="29">
        <f t="shared" si="7"/>
        <v>0</v>
      </c>
    </row>
    <row r="55" spans="2:13" ht="69" x14ac:dyDescent="0.3">
      <c r="B55" s="22">
        <f>IF(ISBLANK(G55),"",MAX($B$20:B54)+1)</f>
        <v>43</v>
      </c>
      <c r="C55" s="23" t="s">
        <v>2113</v>
      </c>
      <c r="D55" s="91" t="s">
        <v>1368</v>
      </c>
      <c r="E55" s="25" t="s">
        <v>2114</v>
      </c>
      <c r="F55" s="24" t="s">
        <v>47</v>
      </c>
      <c r="G55" s="27">
        <v>2</v>
      </c>
      <c r="H55" s="28"/>
      <c r="I55" s="28"/>
      <c r="J55" s="27">
        <f t="shared" si="4"/>
        <v>0</v>
      </c>
      <c r="K55" s="27">
        <f t="shared" si="5"/>
        <v>0</v>
      </c>
      <c r="L55" s="27">
        <f t="shared" si="6"/>
        <v>0</v>
      </c>
      <c r="M55" s="29">
        <f t="shared" si="7"/>
        <v>0</v>
      </c>
    </row>
    <row r="56" spans="2:13" x14ac:dyDescent="0.3">
      <c r="B56" s="22">
        <f>IF(ISBLANK(G56),"",MAX($B$20:B55)+1)</f>
        <v>44</v>
      </c>
      <c r="C56" s="23" t="s">
        <v>2115</v>
      </c>
      <c r="D56" s="91" t="s">
        <v>1368</v>
      </c>
      <c r="E56" s="25" t="s">
        <v>2116</v>
      </c>
      <c r="F56" s="24" t="s">
        <v>47</v>
      </c>
      <c r="G56" s="27">
        <v>1</v>
      </c>
      <c r="H56" s="28"/>
      <c r="I56" s="28"/>
      <c r="J56" s="27">
        <f t="shared" si="4"/>
        <v>0</v>
      </c>
      <c r="K56" s="27">
        <f t="shared" si="5"/>
        <v>0</v>
      </c>
      <c r="L56" s="27">
        <f t="shared" si="6"/>
        <v>0</v>
      </c>
      <c r="M56" s="29">
        <f t="shared" si="7"/>
        <v>0</v>
      </c>
    </row>
    <row r="57" spans="2:13" x14ac:dyDescent="0.3">
      <c r="B57" s="17"/>
      <c r="C57" s="18" t="s">
        <v>2117</v>
      </c>
      <c r="D57" s="18"/>
      <c r="E57" s="19" t="s">
        <v>1783</v>
      </c>
      <c r="F57" s="19"/>
      <c r="G57" s="19"/>
      <c r="H57" s="19"/>
      <c r="I57" s="19"/>
      <c r="J57" s="20">
        <f>SUBTOTAL(9,J58:J63)</f>
        <v>0</v>
      </c>
      <c r="K57" s="20">
        <f>SUBTOTAL(9,K58:K63)</f>
        <v>0</v>
      </c>
      <c r="L57" s="20">
        <f>SUBTOTAL(9,L58:L63)</f>
        <v>0</v>
      </c>
      <c r="M57" s="21">
        <f>SUBTOTAL(9,M58:M63)</f>
        <v>0</v>
      </c>
    </row>
    <row r="58" spans="2:13" x14ac:dyDescent="0.3">
      <c r="B58" s="22">
        <v>45</v>
      </c>
      <c r="C58" s="23" t="s">
        <v>2118</v>
      </c>
      <c r="D58" s="24" t="s">
        <v>40</v>
      </c>
      <c r="E58" s="25" t="s">
        <v>2119</v>
      </c>
      <c r="F58" s="24" t="s">
        <v>108</v>
      </c>
      <c r="G58" s="27">
        <f>3*45+150</f>
        <v>285</v>
      </c>
      <c r="H58" s="28"/>
      <c r="I58" s="28"/>
      <c r="J58" s="27">
        <f t="shared" ref="J58:J63" si="8">G58*H58</f>
        <v>0</v>
      </c>
      <c r="K58" s="27">
        <f t="shared" ref="K58:K63" si="9">G58*I58</f>
        <v>0</v>
      </c>
      <c r="L58" s="27">
        <f t="shared" ref="L58:L63" si="10">J58+K58</f>
        <v>0</v>
      </c>
      <c r="M58" s="29">
        <f t="shared" ref="M58:M63" si="11">L58*1.21</f>
        <v>0</v>
      </c>
    </row>
    <row r="59" spans="2:13" x14ac:dyDescent="0.3">
      <c r="B59" s="22">
        <f>IF(ISBLANK(G59),"",MAX($B$57:B58)+1)</f>
        <v>46</v>
      </c>
      <c r="C59" s="23" t="s">
        <v>2120</v>
      </c>
      <c r="D59" s="91" t="s">
        <v>1368</v>
      </c>
      <c r="E59" s="25" t="s">
        <v>2121</v>
      </c>
      <c r="F59" s="24" t="s">
        <v>47</v>
      </c>
      <c r="G59" s="27">
        <v>8</v>
      </c>
      <c r="H59" s="28"/>
      <c r="I59" s="28"/>
      <c r="J59" s="27">
        <f t="shared" si="8"/>
        <v>0</v>
      </c>
      <c r="K59" s="27">
        <f t="shared" si="9"/>
        <v>0</v>
      </c>
      <c r="L59" s="27">
        <f t="shared" si="10"/>
        <v>0</v>
      </c>
      <c r="M59" s="29">
        <f t="shared" si="11"/>
        <v>0</v>
      </c>
    </row>
    <row r="60" spans="2:13" x14ac:dyDescent="0.3">
      <c r="B60" s="22">
        <f>IF(ISBLANK(G60),"",MAX($B$57:B59)+1)</f>
        <v>47</v>
      </c>
      <c r="C60" s="23" t="s">
        <v>2122</v>
      </c>
      <c r="D60" s="24" t="s">
        <v>40</v>
      </c>
      <c r="E60" s="25" t="s">
        <v>2123</v>
      </c>
      <c r="F60" s="24" t="s">
        <v>108</v>
      </c>
      <c r="G60" s="27">
        <f>135+150</f>
        <v>285</v>
      </c>
      <c r="H60" s="28"/>
      <c r="I60" s="28"/>
      <c r="J60" s="27">
        <f t="shared" si="8"/>
        <v>0</v>
      </c>
      <c r="K60" s="27">
        <f t="shared" si="9"/>
        <v>0</v>
      </c>
      <c r="L60" s="27">
        <f t="shared" si="10"/>
        <v>0</v>
      </c>
      <c r="M60" s="29">
        <f t="shared" si="11"/>
        <v>0</v>
      </c>
    </row>
    <row r="61" spans="2:13" ht="27.6" x14ac:dyDescent="0.3">
      <c r="B61" s="22">
        <f>IF(ISBLANK(G61),"",MAX($B$57:B60)+1)</f>
        <v>48</v>
      </c>
      <c r="C61" s="23" t="s">
        <v>2124</v>
      </c>
      <c r="D61" s="24" t="s">
        <v>40</v>
      </c>
      <c r="E61" s="25" t="s">
        <v>2125</v>
      </c>
      <c r="F61" s="24" t="s">
        <v>108</v>
      </c>
      <c r="G61" s="27">
        <v>135</v>
      </c>
      <c r="H61" s="28"/>
      <c r="I61" s="28"/>
      <c r="J61" s="27">
        <f t="shared" si="8"/>
        <v>0</v>
      </c>
      <c r="K61" s="27">
        <f t="shared" si="9"/>
        <v>0</v>
      </c>
      <c r="L61" s="27">
        <f t="shared" si="10"/>
        <v>0</v>
      </c>
      <c r="M61" s="29">
        <f t="shared" si="11"/>
        <v>0</v>
      </c>
    </row>
    <row r="62" spans="2:13" ht="27.6" x14ac:dyDescent="0.3">
      <c r="B62" s="22">
        <f>IF(ISBLANK(G62),"",MAX($B$57:B61)+1)</f>
        <v>49</v>
      </c>
      <c r="C62" s="23" t="s">
        <v>2126</v>
      </c>
      <c r="D62" s="24" t="s">
        <v>40</v>
      </c>
      <c r="E62" s="25" t="s">
        <v>2127</v>
      </c>
      <c r="F62" s="24" t="s">
        <v>108</v>
      </c>
      <c r="G62" s="27">
        <v>15</v>
      </c>
      <c r="H62" s="28"/>
      <c r="I62" s="28"/>
      <c r="J62" s="27">
        <f t="shared" si="8"/>
        <v>0</v>
      </c>
      <c r="K62" s="27">
        <f t="shared" si="9"/>
        <v>0</v>
      </c>
      <c r="L62" s="27">
        <f t="shared" si="10"/>
        <v>0</v>
      </c>
      <c r="M62" s="29">
        <f t="shared" si="11"/>
        <v>0</v>
      </c>
    </row>
    <row r="63" spans="2:13" x14ac:dyDescent="0.3">
      <c r="B63" s="22">
        <f>IF(ISBLANK(G63),"",MAX($B$57:B62)+1)</f>
        <v>50</v>
      </c>
      <c r="C63" s="23" t="s">
        <v>2128</v>
      </c>
      <c r="D63" s="24" t="s">
        <v>40</v>
      </c>
      <c r="E63" s="25" t="s">
        <v>2129</v>
      </c>
      <c r="F63" s="24" t="s">
        <v>108</v>
      </c>
      <c r="G63" s="27">
        <f>5*35</f>
        <v>175</v>
      </c>
      <c r="H63" s="28"/>
      <c r="I63" s="28"/>
      <c r="J63" s="27">
        <f t="shared" si="8"/>
        <v>0</v>
      </c>
      <c r="K63" s="27">
        <f t="shared" si="9"/>
        <v>0</v>
      </c>
      <c r="L63" s="27">
        <f t="shared" si="10"/>
        <v>0</v>
      </c>
      <c r="M63" s="29">
        <f t="shared" si="11"/>
        <v>0</v>
      </c>
    </row>
    <row r="64" spans="2:13" x14ac:dyDescent="0.3">
      <c r="B64" s="42"/>
      <c r="C64" s="18" t="s">
        <v>2130</v>
      </c>
      <c r="D64" s="43"/>
      <c r="E64" s="19" t="s">
        <v>1795</v>
      </c>
      <c r="F64" s="19"/>
      <c r="G64" s="19"/>
      <c r="H64" s="19"/>
      <c r="I64" s="19"/>
      <c r="J64" s="20">
        <f>SUBTOTAL(9,J65:J70)</f>
        <v>0</v>
      </c>
      <c r="K64" s="20">
        <f>SUBTOTAL(9,K65:K70)</f>
        <v>0</v>
      </c>
      <c r="L64" s="20">
        <f>SUBTOTAL(9,L65:L70)</f>
        <v>0</v>
      </c>
      <c r="M64" s="21">
        <f>SUBTOTAL(9,M65:M70)</f>
        <v>0</v>
      </c>
    </row>
    <row r="65" spans="2:13" ht="27.6" x14ac:dyDescent="0.3">
      <c r="B65" s="22">
        <v>51</v>
      </c>
      <c r="C65" s="23" t="s">
        <v>2131</v>
      </c>
      <c r="D65" s="24" t="s">
        <v>40</v>
      </c>
      <c r="E65" s="25" t="s">
        <v>2132</v>
      </c>
      <c r="F65" s="24" t="s">
        <v>108</v>
      </c>
      <c r="G65" s="27">
        <v>55</v>
      </c>
      <c r="H65" s="28"/>
      <c r="I65" s="28"/>
      <c r="J65" s="27">
        <f t="shared" ref="J65:J70" si="12">G65*H65</f>
        <v>0</v>
      </c>
      <c r="K65" s="27">
        <f t="shared" ref="K65:K70" si="13">G65*I65</f>
        <v>0</v>
      </c>
      <c r="L65" s="27">
        <f t="shared" ref="L65:L70" si="14">J65+K65</f>
        <v>0</v>
      </c>
      <c r="M65" s="29">
        <f t="shared" ref="M65:M70" si="15">L65*1.21</f>
        <v>0</v>
      </c>
    </row>
    <row r="66" spans="2:13" x14ac:dyDescent="0.3">
      <c r="B66" s="22">
        <f>IF(ISBLANK(G66),"",MAX($B$64:B65)+1)</f>
        <v>52</v>
      </c>
      <c r="C66" s="23" t="s">
        <v>2133</v>
      </c>
      <c r="D66" s="24" t="s">
        <v>40</v>
      </c>
      <c r="E66" s="25" t="s">
        <v>2134</v>
      </c>
      <c r="F66" s="24" t="s">
        <v>108</v>
      </c>
      <c r="G66" s="27">
        <v>80</v>
      </c>
      <c r="H66" s="28"/>
      <c r="I66" s="28"/>
      <c r="J66" s="27">
        <f t="shared" si="12"/>
        <v>0</v>
      </c>
      <c r="K66" s="27">
        <f t="shared" si="13"/>
        <v>0</v>
      </c>
      <c r="L66" s="27">
        <f t="shared" si="14"/>
        <v>0</v>
      </c>
      <c r="M66" s="29">
        <f t="shared" si="15"/>
        <v>0</v>
      </c>
    </row>
    <row r="67" spans="2:13" ht="27.6" x14ac:dyDescent="0.3">
      <c r="B67" s="22">
        <f>IF(ISBLANK(G67),"",MAX($B$64:B66)+1)</f>
        <v>53</v>
      </c>
      <c r="C67" s="23" t="s">
        <v>2135</v>
      </c>
      <c r="D67" s="24" t="s">
        <v>40</v>
      </c>
      <c r="E67" s="45" t="s">
        <v>1799</v>
      </c>
      <c r="F67" s="46" t="s">
        <v>108</v>
      </c>
      <c r="G67" s="47">
        <v>40</v>
      </c>
      <c r="H67" s="48"/>
      <c r="I67" s="48"/>
      <c r="J67" s="27">
        <f t="shared" si="12"/>
        <v>0</v>
      </c>
      <c r="K67" s="27">
        <f t="shared" si="13"/>
        <v>0</v>
      </c>
      <c r="L67" s="27">
        <f t="shared" si="14"/>
        <v>0</v>
      </c>
      <c r="M67" s="29">
        <f t="shared" si="15"/>
        <v>0</v>
      </c>
    </row>
    <row r="68" spans="2:13" x14ac:dyDescent="0.3">
      <c r="B68" s="22">
        <f>IF(ISBLANK(G68),"",MAX($B$64:B67)+1)</f>
        <v>54</v>
      </c>
      <c r="C68" s="23" t="s">
        <v>2136</v>
      </c>
      <c r="D68" s="24" t="s">
        <v>40</v>
      </c>
      <c r="E68" s="45" t="s">
        <v>2137</v>
      </c>
      <c r="F68" s="46" t="s">
        <v>47</v>
      </c>
      <c r="G68" s="47">
        <f>(G66+G67)*3</f>
        <v>360</v>
      </c>
      <c r="H68" s="48"/>
      <c r="I68" s="48"/>
      <c r="J68" s="27">
        <f t="shared" si="12"/>
        <v>0</v>
      </c>
      <c r="K68" s="27">
        <f t="shared" si="13"/>
        <v>0</v>
      </c>
      <c r="L68" s="27">
        <f t="shared" si="14"/>
        <v>0</v>
      </c>
      <c r="M68" s="29">
        <f t="shared" si="15"/>
        <v>0</v>
      </c>
    </row>
    <row r="69" spans="2:13" x14ac:dyDescent="0.3">
      <c r="B69" s="22">
        <f>IF(ISBLANK(G69),"",MAX($B$64:B68)+1)</f>
        <v>55</v>
      </c>
      <c r="C69" s="23" t="s">
        <v>2138</v>
      </c>
      <c r="D69" s="24" t="s">
        <v>40</v>
      </c>
      <c r="E69" s="45" t="s">
        <v>2139</v>
      </c>
      <c r="F69" s="46" t="s">
        <v>47</v>
      </c>
      <c r="G69" s="47">
        <v>20</v>
      </c>
      <c r="H69" s="48"/>
      <c r="I69" s="48"/>
      <c r="J69" s="27">
        <f t="shared" si="12"/>
        <v>0</v>
      </c>
      <c r="K69" s="27">
        <f t="shared" si="13"/>
        <v>0</v>
      </c>
      <c r="L69" s="27">
        <f t="shared" si="14"/>
        <v>0</v>
      </c>
      <c r="M69" s="29">
        <f t="shared" si="15"/>
        <v>0</v>
      </c>
    </row>
    <row r="70" spans="2:13" ht="15" thickBot="1" x14ac:dyDescent="0.35">
      <c r="B70" s="31">
        <f>IF(ISBLANK(G70),"",MAX($B$64:B69)+1)</f>
        <v>56</v>
      </c>
      <c r="C70" s="12" t="s">
        <v>2140</v>
      </c>
      <c r="D70" s="32" t="s">
        <v>40</v>
      </c>
      <c r="E70" s="33" t="s">
        <v>1820</v>
      </c>
      <c r="F70" s="32" t="s">
        <v>47</v>
      </c>
      <c r="G70" s="35">
        <v>12</v>
      </c>
      <c r="H70" s="36"/>
      <c r="I70" s="36"/>
      <c r="J70" s="35">
        <f t="shared" si="12"/>
        <v>0</v>
      </c>
      <c r="K70" s="35">
        <f t="shared" si="13"/>
        <v>0</v>
      </c>
      <c r="L70" s="35">
        <f t="shared" si="14"/>
        <v>0</v>
      </c>
      <c r="M70" s="37">
        <f t="shared" si="15"/>
        <v>0</v>
      </c>
    </row>
    <row r="71" spans="2:13" ht="15.6" thickTop="1" thickBot="1" x14ac:dyDescent="0.35">
      <c r="B71" s="11"/>
      <c r="C71" s="38"/>
      <c r="D71" s="38"/>
      <c r="E71" s="38" t="s">
        <v>42</v>
      </c>
      <c r="F71" s="38"/>
      <c r="G71" s="38"/>
      <c r="H71" s="38"/>
      <c r="I71" s="38"/>
      <c r="J71" s="39">
        <f>SUBTOTAL(9,J9:J70)</f>
        <v>0</v>
      </c>
      <c r="K71" s="39">
        <f>SUBTOTAL(9,K9:K70)</f>
        <v>0</v>
      </c>
      <c r="L71" s="39">
        <f>SUBTOTAL(9,L9:L70)</f>
        <v>0</v>
      </c>
      <c r="M71" s="40">
        <f>SUBTOTAL(9,M9:M70)</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7C950-1B86-4A4F-AB57-FE460C063464}">
  <dimension ref="B1:Q28"/>
  <sheetViews>
    <sheetView topLeftCell="A3" workbookViewId="0">
      <selection activeCell="E22" sqref="E22"/>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2141</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2142</v>
      </c>
      <c r="D9" s="18"/>
      <c r="E9" s="19" t="s">
        <v>39</v>
      </c>
      <c r="F9" s="19"/>
      <c r="G9" s="19"/>
      <c r="H9" s="19"/>
      <c r="I9" s="19"/>
      <c r="J9" s="20">
        <f>SUBTOTAL(9,J10:J17)</f>
        <v>0</v>
      </c>
      <c r="K9" s="20">
        <f>SUBTOTAL(9,K10:K17)</f>
        <v>0</v>
      </c>
      <c r="L9" s="20">
        <f>SUBTOTAL(9,L10:L17)</f>
        <v>0</v>
      </c>
      <c r="M9" s="21">
        <f>SUBTOTAL(9,M10:M17)</f>
        <v>0</v>
      </c>
      <c r="N9" s="16"/>
      <c r="O9" s="16"/>
      <c r="P9" s="16"/>
      <c r="Q9" s="16"/>
    </row>
    <row r="10" spans="2:17" x14ac:dyDescent="0.3">
      <c r="B10" s="22">
        <v>1</v>
      </c>
      <c r="C10" s="23" t="s">
        <v>2143</v>
      </c>
      <c r="D10" s="91" t="s">
        <v>1368</v>
      </c>
      <c r="E10" s="25" t="s">
        <v>1732</v>
      </c>
      <c r="F10" s="24" t="s">
        <v>41</v>
      </c>
      <c r="G10" s="27">
        <v>1</v>
      </c>
      <c r="H10" s="28"/>
      <c r="I10" s="28"/>
      <c r="J10" s="27">
        <f>G10*H10</f>
        <v>0</v>
      </c>
      <c r="K10" s="27">
        <f>G10*I10</f>
        <v>0</v>
      </c>
      <c r="L10" s="27">
        <f>J10+K10</f>
        <v>0</v>
      </c>
      <c r="M10" s="29">
        <f>L10*1.21</f>
        <v>0</v>
      </c>
    </row>
    <row r="11" spans="2:17" x14ac:dyDescent="0.3">
      <c r="B11" s="22">
        <f>IF(ISBLANK(G11),"",MAX($B$10:B10)+1)</f>
        <v>2</v>
      </c>
      <c r="C11" s="23" t="s">
        <v>2144</v>
      </c>
      <c r="D11" s="91" t="s">
        <v>1368</v>
      </c>
      <c r="E11" s="25" t="s">
        <v>2145</v>
      </c>
      <c r="F11" s="24" t="s">
        <v>41</v>
      </c>
      <c r="G11" s="27">
        <v>1</v>
      </c>
      <c r="H11" s="28"/>
      <c r="I11" s="28"/>
      <c r="J11" s="27">
        <f>G11*H11</f>
        <v>0</v>
      </c>
      <c r="K11" s="27">
        <f>G11*I11</f>
        <v>0</v>
      </c>
      <c r="L11" s="27">
        <f>J11+K11</f>
        <v>0</v>
      </c>
      <c r="M11" s="29">
        <f>L11*1.21</f>
        <v>0</v>
      </c>
    </row>
    <row r="12" spans="2:17" x14ac:dyDescent="0.3">
      <c r="B12" s="22">
        <f>IF(ISBLANK(G12),"",MAX($B$10:B11)+1)</f>
        <v>3</v>
      </c>
      <c r="C12" s="23" t="s">
        <v>2146</v>
      </c>
      <c r="D12" s="91" t="s">
        <v>1368</v>
      </c>
      <c r="E12" s="25" t="s">
        <v>1740</v>
      </c>
      <c r="F12" s="24" t="s">
        <v>41</v>
      </c>
      <c r="G12" s="27">
        <v>1</v>
      </c>
      <c r="H12" s="28"/>
      <c r="I12" s="28"/>
      <c r="J12" s="27">
        <f t="shared" ref="J12:J17" si="0">G12*H12</f>
        <v>0</v>
      </c>
      <c r="K12" s="27">
        <f t="shared" ref="K12:K17" si="1">G12*I12</f>
        <v>0</v>
      </c>
      <c r="L12" s="27">
        <f t="shared" ref="L12:L17" si="2">J12+K12</f>
        <v>0</v>
      </c>
      <c r="M12" s="29">
        <f t="shared" ref="M12:M17" si="3">L12*1.21</f>
        <v>0</v>
      </c>
    </row>
    <row r="13" spans="2:17" x14ac:dyDescent="0.3">
      <c r="B13" s="22">
        <f>IF(ISBLANK(G13),"",MAX($B$10:B12)+1)</f>
        <v>4</v>
      </c>
      <c r="C13" s="23" t="s">
        <v>2147</v>
      </c>
      <c r="D13" s="91" t="s">
        <v>1368</v>
      </c>
      <c r="E13" s="25" t="s">
        <v>1742</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2148</v>
      </c>
      <c r="D14" s="112" t="s">
        <v>40</v>
      </c>
      <c r="E14" s="25" t="s">
        <v>1744</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2149</v>
      </c>
      <c r="D15" s="91" t="s">
        <v>1368</v>
      </c>
      <c r="E15" s="25" t="s">
        <v>1746</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2150</v>
      </c>
      <c r="D16" s="91" t="s">
        <v>1368</v>
      </c>
      <c r="E16" s="25" t="s">
        <v>1748</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2151</v>
      </c>
      <c r="D17" s="91" t="s">
        <v>1368</v>
      </c>
      <c r="E17" s="25" t="s">
        <v>1750</v>
      </c>
      <c r="F17" s="24" t="s">
        <v>41</v>
      </c>
      <c r="G17" s="27">
        <v>1</v>
      </c>
      <c r="H17" s="28"/>
      <c r="I17" s="28"/>
      <c r="J17" s="27">
        <f t="shared" si="0"/>
        <v>0</v>
      </c>
      <c r="K17" s="27">
        <f t="shared" si="1"/>
        <v>0</v>
      </c>
      <c r="L17" s="27">
        <f t="shared" si="2"/>
        <v>0</v>
      </c>
      <c r="M17" s="29">
        <f t="shared" si="3"/>
        <v>0</v>
      </c>
    </row>
    <row r="18" spans="2:13" x14ac:dyDescent="0.3">
      <c r="B18" s="17"/>
      <c r="C18" s="18" t="s">
        <v>2152</v>
      </c>
      <c r="D18" s="18"/>
      <c r="E18" s="19" t="s">
        <v>1752</v>
      </c>
      <c r="F18" s="19"/>
      <c r="G18" s="19"/>
      <c r="H18" s="19"/>
      <c r="I18" s="19"/>
      <c r="J18" s="20">
        <f>SUBTOTAL(9,J19:J24)</f>
        <v>0</v>
      </c>
      <c r="K18" s="20">
        <f>SUBTOTAL(9,K19:K24)</f>
        <v>0</v>
      </c>
      <c r="L18" s="20">
        <f>SUBTOTAL(9,L19:L24)</f>
        <v>0</v>
      </c>
      <c r="M18" s="21">
        <f>SUBTOTAL(9,M19:M24)</f>
        <v>0</v>
      </c>
    </row>
    <row r="19" spans="2:13" ht="96.6" x14ac:dyDescent="0.3">
      <c r="B19" s="22">
        <v>9</v>
      </c>
      <c r="C19" s="23" t="s">
        <v>2153</v>
      </c>
      <c r="D19" s="91" t="s">
        <v>1368</v>
      </c>
      <c r="E19" s="25" t="s">
        <v>2154</v>
      </c>
      <c r="F19" s="24" t="s">
        <v>47</v>
      </c>
      <c r="G19" s="27">
        <v>1</v>
      </c>
      <c r="H19" s="28"/>
      <c r="I19" s="28"/>
      <c r="J19" s="27">
        <f t="shared" ref="J19:J24" si="4">G19*H19</f>
        <v>0</v>
      </c>
      <c r="K19" s="27">
        <f t="shared" ref="K19:K24" si="5">G19*I19</f>
        <v>0</v>
      </c>
      <c r="L19" s="27">
        <f t="shared" ref="L19:L24" si="6">J19+K19</f>
        <v>0</v>
      </c>
      <c r="M19" s="29">
        <f t="shared" ref="M19:M24" si="7">L19*1.21</f>
        <v>0</v>
      </c>
    </row>
    <row r="20" spans="2:13" ht="151.80000000000001" x14ac:dyDescent="0.3">
      <c r="B20" s="22">
        <f>IF(ISBLANK(G20),"",MAX($B$18:B19)+1)</f>
        <v>10</v>
      </c>
      <c r="C20" s="23" t="s">
        <v>2155</v>
      </c>
      <c r="D20" s="91" t="s">
        <v>1368</v>
      </c>
      <c r="E20" s="25" t="s">
        <v>2156</v>
      </c>
      <c r="F20" s="24" t="s">
        <v>41</v>
      </c>
      <c r="G20" s="27">
        <v>5</v>
      </c>
      <c r="H20" s="28"/>
      <c r="I20" s="28"/>
      <c r="J20" s="27">
        <f t="shared" si="4"/>
        <v>0</v>
      </c>
      <c r="K20" s="27">
        <f t="shared" si="5"/>
        <v>0</v>
      </c>
      <c r="L20" s="27">
        <f t="shared" si="6"/>
        <v>0</v>
      </c>
      <c r="M20" s="29">
        <f t="shared" si="7"/>
        <v>0</v>
      </c>
    </row>
    <row r="21" spans="2:13" ht="27.6" x14ac:dyDescent="0.3">
      <c r="B21" s="22">
        <f>IF(ISBLANK(G21),"",MAX($B$18:B20)+1)</f>
        <v>11</v>
      </c>
      <c r="C21" s="23" t="s">
        <v>2157</v>
      </c>
      <c r="D21" s="112" t="s">
        <v>40</v>
      </c>
      <c r="E21" s="25" t="s">
        <v>2158</v>
      </c>
      <c r="F21" s="24" t="s">
        <v>41</v>
      </c>
      <c r="G21" s="27">
        <f>G20</f>
        <v>5</v>
      </c>
      <c r="H21" s="28"/>
      <c r="I21" s="28"/>
      <c r="J21" s="27">
        <f t="shared" si="4"/>
        <v>0</v>
      </c>
      <c r="K21" s="27">
        <f t="shared" si="5"/>
        <v>0</v>
      </c>
      <c r="L21" s="27">
        <f t="shared" si="6"/>
        <v>0</v>
      </c>
      <c r="M21" s="29">
        <f t="shared" si="7"/>
        <v>0</v>
      </c>
    </row>
    <row r="22" spans="2:13" ht="138" x14ac:dyDescent="0.3">
      <c r="B22" s="22">
        <f>IF(ISBLANK(G22),"",MAX($B$18:B21)+1)</f>
        <v>12</v>
      </c>
      <c r="C22" s="23" t="s">
        <v>2159</v>
      </c>
      <c r="D22" s="91" t="s">
        <v>1368</v>
      </c>
      <c r="E22" s="25" t="s">
        <v>2160</v>
      </c>
      <c r="F22" s="24" t="s">
        <v>47</v>
      </c>
      <c r="G22" s="27">
        <v>1</v>
      </c>
      <c r="H22" s="28"/>
      <c r="I22" s="28"/>
      <c r="J22" s="27">
        <f t="shared" si="4"/>
        <v>0</v>
      </c>
      <c r="K22" s="27">
        <f t="shared" si="5"/>
        <v>0</v>
      </c>
      <c r="L22" s="27">
        <f t="shared" si="6"/>
        <v>0</v>
      </c>
      <c r="M22" s="29">
        <f t="shared" si="7"/>
        <v>0</v>
      </c>
    </row>
    <row r="23" spans="2:13" x14ac:dyDescent="0.3">
      <c r="B23" s="22">
        <f>IF(ISBLANK(G23),"",MAX($B$18:B22)+1)</f>
        <v>13</v>
      </c>
      <c r="C23" s="23" t="s">
        <v>2161</v>
      </c>
      <c r="D23" s="112" t="s">
        <v>40</v>
      </c>
      <c r="E23" s="25" t="s">
        <v>2162</v>
      </c>
      <c r="F23" s="24" t="s">
        <v>41</v>
      </c>
      <c r="G23" s="27">
        <f>G22</f>
        <v>1</v>
      </c>
      <c r="H23" s="28"/>
      <c r="I23" s="28"/>
      <c r="J23" s="27">
        <f t="shared" si="4"/>
        <v>0</v>
      </c>
      <c r="K23" s="27">
        <f t="shared" si="5"/>
        <v>0</v>
      </c>
      <c r="L23" s="27">
        <f t="shared" si="6"/>
        <v>0</v>
      </c>
      <c r="M23" s="29">
        <f t="shared" si="7"/>
        <v>0</v>
      </c>
    </row>
    <row r="24" spans="2:13" ht="27.6" x14ac:dyDescent="0.3">
      <c r="B24" s="22">
        <f>IF(ISBLANK(G24),"",MAX($B$18:B23)+1)</f>
        <v>14</v>
      </c>
      <c r="C24" s="23" t="s">
        <v>2163</v>
      </c>
      <c r="D24" s="91" t="s">
        <v>1368</v>
      </c>
      <c r="E24" s="25" t="s">
        <v>2164</v>
      </c>
      <c r="F24" s="24" t="s">
        <v>47</v>
      </c>
      <c r="G24" s="27">
        <v>1</v>
      </c>
      <c r="H24" s="28"/>
      <c r="I24" s="28"/>
      <c r="J24" s="27">
        <f t="shared" si="4"/>
        <v>0</v>
      </c>
      <c r="K24" s="27">
        <f t="shared" si="5"/>
        <v>0</v>
      </c>
      <c r="L24" s="27">
        <f t="shared" si="6"/>
        <v>0</v>
      </c>
      <c r="M24" s="29">
        <f t="shared" si="7"/>
        <v>0</v>
      </c>
    </row>
    <row r="25" spans="2:13" x14ac:dyDescent="0.3">
      <c r="B25" s="17"/>
      <c r="C25" s="18" t="s">
        <v>2165</v>
      </c>
      <c r="D25" s="18"/>
      <c r="E25" s="19" t="s">
        <v>1783</v>
      </c>
      <c r="F25" s="19"/>
      <c r="G25" s="19"/>
      <c r="H25" s="19"/>
      <c r="I25" s="19"/>
      <c r="J25" s="20"/>
      <c r="K25" s="20"/>
      <c r="L25" s="20"/>
      <c r="M25" s="21"/>
    </row>
    <row r="26" spans="2:13" x14ac:dyDescent="0.3">
      <c r="B26" s="22" t="str">
        <f>IF(ISBLANK(G26),"",MAX($B25:B$25)+1)</f>
        <v/>
      </c>
      <c r="C26" s="23" t="s">
        <v>1866</v>
      </c>
      <c r="D26" s="23"/>
      <c r="E26" s="25" t="s">
        <v>2166</v>
      </c>
      <c r="F26" s="24"/>
      <c r="G26" s="27"/>
      <c r="H26" s="27"/>
      <c r="I26" s="27"/>
      <c r="J26" s="27"/>
      <c r="K26" s="27"/>
      <c r="L26" s="27"/>
      <c r="M26" s="29"/>
    </row>
    <row r="27" spans="2:13" ht="15" thickBot="1" x14ac:dyDescent="0.35">
      <c r="B27" s="31" t="str">
        <f>IF(ISBLANK(G27),"",MAX(#REF!)+1)</f>
        <v/>
      </c>
      <c r="C27" s="12" t="s">
        <v>1866</v>
      </c>
      <c r="D27" s="12"/>
      <c r="E27" s="33"/>
      <c r="F27" s="32"/>
      <c r="G27" s="35"/>
      <c r="H27" s="35"/>
      <c r="I27" s="35"/>
      <c r="J27" s="35"/>
      <c r="K27" s="35"/>
      <c r="L27" s="35"/>
      <c r="M27" s="37"/>
    </row>
    <row r="28" spans="2:13" ht="15.6" thickTop="1" thickBot="1" x14ac:dyDescent="0.35">
      <c r="B28" s="11"/>
      <c r="C28" s="38"/>
      <c r="D28" s="38"/>
      <c r="E28" s="38" t="s">
        <v>42</v>
      </c>
      <c r="F28" s="38"/>
      <c r="G28" s="38"/>
      <c r="H28" s="38"/>
      <c r="I28" s="38"/>
      <c r="J28" s="39">
        <f>SUBTOTAL(9,J9:J27)</f>
        <v>0</v>
      </c>
      <c r="K28" s="39">
        <f>SUBTOTAL(9,K9:K27)</f>
        <v>0</v>
      </c>
      <c r="L28" s="39">
        <f>SUBTOTAL(9,L9:L27)</f>
        <v>0</v>
      </c>
      <c r="M28" s="40">
        <f>SUBTOTAL(9,M9:M27)</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FFD0-0813-498E-A9A3-14812AE5C891}">
  <dimension ref="B1:Q48"/>
  <sheetViews>
    <sheetView workbookViewId="0">
      <selection activeCell="K33" sqref="K33"/>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2167</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2168</v>
      </c>
      <c r="D9" s="18"/>
      <c r="E9" s="19" t="s">
        <v>39</v>
      </c>
      <c r="F9" s="19"/>
      <c r="G9" s="19"/>
      <c r="H9" s="19"/>
      <c r="I9" s="19"/>
      <c r="J9" s="20">
        <f>SUBTOTAL(9,J10:J18)</f>
        <v>0</v>
      </c>
      <c r="K9" s="20">
        <f>SUBTOTAL(9,K10:K18)</f>
        <v>0</v>
      </c>
      <c r="L9" s="20">
        <f>SUBTOTAL(9,L10:L18)</f>
        <v>0</v>
      </c>
      <c r="M9" s="21">
        <f>SUBTOTAL(9,M10:M18)</f>
        <v>0</v>
      </c>
      <c r="N9" s="16"/>
      <c r="O9" s="16"/>
      <c r="P9" s="16"/>
      <c r="Q9" s="16"/>
    </row>
    <row r="10" spans="2:17" x14ac:dyDescent="0.3">
      <c r="B10" s="22">
        <v>1</v>
      </c>
      <c r="C10" s="23" t="s">
        <v>2169</v>
      </c>
      <c r="D10" s="91" t="s">
        <v>1368</v>
      </c>
      <c r="E10" s="25" t="s">
        <v>1730</v>
      </c>
      <c r="F10" s="24" t="s">
        <v>41</v>
      </c>
      <c r="G10" s="27">
        <v>1</v>
      </c>
      <c r="H10" s="28"/>
      <c r="I10" s="28"/>
      <c r="J10" s="27">
        <f>G10*H10</f>
        <v>0</v>
      </c>
      <c r="K10" s="27">
        <f>G10*I10</f>
        <v>0</v>
      </c>
      <c r="L10" s="27">
        <f>J10+K10</f>
        <v>0</v>
      </c>
      <c r="M10" s="29">
        <f>L10*1.21</f>
        <v>0</v>
      </c>
    </row>
    <row r="11" spans="2:17" x14ac:dyDescent="0.3">
      <c r="B11" s="22">
        <f>IF(ISBLANK(G11),"",MAX($B$10:B10)+1)</f>
        <v>2</v>
      </c>
      <c r="C11" s="23" t="s">
        <v>2170</v>
      </c>
      <c r="D11" s="91" t="s">
        <v>1368</v>
      </c>
      <c r="E11" s="25" t="s">
        <v>2145</v>
      </c>
      <c r="F11" s="24" t="s">
        <v>41</v>
      </c>
      <c r="G11" s="27">
        <v>1</v>
      </c>
      <c r="H11" s="28"/>
      <c r="I11" s="28"/>
      <c r="J11" s="27">
        <f>G11*H11</f>
        <v>0</v>
      </c>
      <c r="K11" s="27">
        <f>G11*I11</f>
        <v>0</v>
      </c>
      <c r="L11" s="27">
        <f>J11+K11</f>
        <v>0</v>
      </c>
      <c r="M11" s="29">
        <f>L11*1.21</f>
        <v>0</v>
      </c>
    </row>
    <row r="12" spans="2:17" x14ac:dyDescent="0.3">
      <c r="B12" s="22">
        <f>IF(ISBLANK(G12),"",MAX($B$10:B11)+1)</f>
        <v>3</v>
      </c>
      <c r="C12" s="23" t="s">
        <v>2171</v>
      </c>
      <c r="D12" s="91" t="s">
        <v>1368</v>
      </c>
      <c r="E12" s="25" t="s">
        <v>1738</v>
      </c>
      <c r="F12" s="24" t="s">
        <v>41</v>
      </c>
      <c r="G12" s="27">
        <v>1</v>
      </c>
      <c r="H12" s="28"/>
      <c r="I12" s="28"/>
      <c r="J12" s="27">
        <f t="shared" ref="J12:J18" si="0">G12*H12</f>
        <v>0</v>
      </c>
      <c r="K12" s="27">
        <f t="shared" ref="K12:K18" si="1">G12*I12</f>
        <v>0</v>
      </c>
      <c r="L12" s="27">
        <f t="shared" ref="L12:L18" si="2">J12+K12</f>
        <v>0</v>
      </c>
      <c r="M12" s="29">
        <f t="shared" ref="M12:M18" si="3">L12*1.21</f>
        <v>0</v>
      </c>
    </row>
    <row r="13" spans="2:17" x14ac:dyDescent="0.3">
      <c r="B13" s="22">
        <f>IF(ISBLANK(G13),"",MAX($B$10:B12)+1)</f>
        <v>4</v>
      </c>
      <c r="C13" s="23" t="s">
        <v>2172</v>
      </c>
      <c r="D13" s="91" t="s">
        <v>1368</v>
      </c>
      <c r="E13" s="25" t="s">
        <v>1740</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2173</v>
      </c>
      <c r="D14" s="91" t="s">
        <v>1368</v>
      </c>
      <c r="E14" s="25" t="s">
        <v>1742</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2174</v>
      </c>
      <c r="D15" s="24" t="s">
        <v>40</v>
      </c>
      <c r="E15" s="25" t="s">
        <v>1744</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2175</v>
      </c>
      <c r="D16" s="91" t="s">
        <v>1368</v>
      </c>
      <c r="E16" s="25" t="s">
        <v>1746</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2176</v>
      </c>
      <c r="D17" s="91" t="s">
        <v>1368</v>
      </c>
      <c r="E17" s="25" t="s">
        <v>1748</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2177</v>
      </c>
      <c r="D18" s="91" t="s">
        <v>1368</v>
      </c>
      <c r="E18" s="25" t="s">
        <v>1750</v>
      </c>
      <c r="F18" s="24" t="s">
        <v>41</v>
      </c>
      <c r="G18" s="27">
        <v>1</v>
      </c>
      <c r="H18" s="28"/>
      <c r="I18" s="28"/>
      <c r="J18" s="27">
        <f t="shared" si="0"/>
        <v>0</v>
      </c>
      <c r="K18" s="27">
        <f t="shared" si="1"/>
        <v>0</v>
      </c>
      <c r="L18" s="27">
        <f t="shared" si="2"/>
        <v>0</v>
      </c>
      <c r="M18" s="29">
        <f t="shared" si="3"/>
        <v>0</v>
      </c>
    </row>
    <row r="19" spans="2:13" x14ac:dyDescent="0.3">
      <c r="B19" s="17"/>
      <c r="C19" s="18" t="s">
        <v>2178</v>
      </c>
      <c r="D19" s="18"/>
      <c r="E19" s="19" t="s">
        <v>1752</v>
      </c>
      <c r="F19" s="19"/>
      <c r="G19" s="19"/>
      <c r="H19" s="19"/>
      <c r="I19" s="19"/>
      <c r="J19" s="20">
        <f>SUBTOTAL(9,J20:J35)</f>
        <v>0</v>
      </c>
      <c r="K19" s="20">
        <f>SUBTOTAL(9,K20:K35)</f>
        <v>0</v>
      </c>
      <c r="L19" s="20">
        <f>SUBTOTAL(9,L20:L35)</f>
        <v>0</v>
      </c>
      <c r="M19" s="21">
        <f>SUBTOTAL(9,M20:M35)</f>
        <v>0</v>
      </c>
    </row>
    <row r="20" spans="2:13" ht="41.4" x14ac:dyDescent="0.3">
      <c r="B20" s="22">
        <v>10</v>
      </c>
      <c r="C20" s="23" t="s">
        <v>2179</v>
      </c>
      <c r="D20" s="91" t="s">
        <v>1368</v>
      </c>
      <c r="E20" s="25" t="s">
        <v>2180</v>
      </c>
      <c r="F20" s="24" t="s">
        <v>47</v>
      </c>
      <c r="G20" s="27">
        <v>2</v>
      </c>
      <c r="H20" s="28"/>
      <c r="I20" s="28"/>
      <c r="J20" s="27">
        <f t="shared" ref="J20:J35" si="4">G20*H20</f>
        <v>0</v>
      </c>
      <c r="K20" s="27">
        <f t="shared" ref="K20:K35" si="5">G20*I20</f>
        <v>0</v>
      </c>
      <c r="L20" s="27">
        <f t="shared" ref="L20:L35" si="6">J20+K20</f>
        <v>0</v>
      </c>
      <c r="M20" s="29">
        <f t="shared" ref="M20:M35" si="7">L20*1.21</f>
        <v>0</v>
      </c>
    </row>
    <row r="21" spans="2:13" ht="27.6" x14ac:dyDescent="0.3">
      <c r="B21" s="22">
        <f>IF(ISBLANK(G21),"",MAX($B$19:B20)+1)</f>
        <v>11</v>
      </c>
      <c r="C21" s="23" t="s">
        <v>2181</v>
      </c>
      <c r="D21" s="91" t="s">
        <v>1368</v>
      </c>
      <c r="E21" s="25" t="s">
        <v>2182</v>
      </c>
      <c r="F21" s="24" t="s">
        <v>2183</v>
      </c>
      <c r="G21" s="27">
        <v>2</v>
      </c>
      <c r="H21" s="28"/>
      <c r="I21" s="28"/>
      <c r="J21" s="27">
        <f t="shared" si="4"/>
        <v>0</v>
      </c>
      <c r="K21" s="27">
        <f t="shared" si="5"/>
        <v>0</v>
      </c>
      <c r="L21" s="27">
        <f t="shared" si="6"/>
        <v>0</v>
      </c>
      <c r="M21" s="29">
        <f t="shared" si="7"/>
        <v>0</v>
      </c>
    </row>
    <row r="22" spans="2:13" ht="27.6" x14ac:dyDescent="0.3">
      <c r="B22" s="22">
        <f>IF(ISBLANK(G22),"",MAX($B$19:B21)+1)</f>
        <v>12</v>
      </c>
      <c r="C22" s="23" t="s">
        <v>2184</v>
      </c>
      <c r="D22" s="91" t="s">
        <v>1368</v>
      </c>
      <c r="E22" s="25" t="s">
        <v>2185</v>
      </c>
      <c r="F22" s="24" t="s">
        <v>47</v>
      </c>
      <c r="G22" s="27">
        <v>2</v>
      </c>
      <c r="H22" s="28"/>
      <c r="I22" s="28"/>
      <c r="J22" s="27">
        <f t="shared" si="4"/>
        <v>0</v>
      </c>
      <c r="K22" s="27">
        <f t="shared" si="5"/>
        <v>0</v>
      </c>
      <c r="L22" s="27">
        <f t="shared" si="6"/>
        <v>0</v>
      </c>
      <c r="M22" s="29">
        <f t="shared" si="7"/>
        <v>0</v>
      </c>
    </row>
    <row r="23" spans="2:13" x14ac:dyDescent="0.3">
      <c r="B23" s="22">
        <f>IF(ISBLANK(G23),"",MAX($B$19:B22)+1)</f>
        <v>13</v>
      </c>
      <c r="C23" s="23" t="s">
        <v>2186</v>
      </c>
      <c r="D23" s="91" t="s">
        <v>1368</v>
      </c>
      <c r="E23" s="25" t="s">
        <v>2187</v>
      </c>
      <c r="F23" s="24" t="s">
        <v>47</v>
      </c>
      <c r="G23" s="27">
        <v>1</v>
      </c>
      <c r="H23" s="28"/>
      <c r="I23" s="28"/>
      <c r="J23" s="27">
        <f t="shared" si="4"/>
        <v>0</v>
      </c>
      <c r="K23" s="27">
        <f t="shared" si="5"/>
        <v>0</v>
      </c>
      <c r="L23" s="27">
        <f t="shared" si="6"/>
        <v>0</v>
      </c>
      <c r="M23" s="29">
        <f t="shared" si="7"/>
        <v>0</v>
      </c>
    </row>
    <row r="24" spans="2:13" ht="82.8" x14ac:dyDescent="0.3">
      <c r="B24" s="22">
        <f>IF(ISBLANK(G24),"",MAX($B$19:B23)+1)</f>
        <v>14</v>
      </c>
      <c r="C24" s="23" t="s">
        <v>2188</v>
      </c>
      <c r="D24" s="91" t="s">
        <v>1368</v>
      </c>
      <c r="E24" s="25" t="s">
        <v>2189</v>
      </c>
      <c r="F24" s="24" t="s">
        <v>47</v>
      </c>
      <c r="G24" s="27">
        <v>2</v>
      </c>
      <c r="H24" s="28"/>
      <c r="I24" s="28"/>
      <c r="J24" s="27">
        <f t="shared" si="4"/>
        <v>0</v>
      </c>
      <c r="K24" s="27">
        <f t="shared" si="5"/>
        <v>0</v>
      </c>
      <c r="L24" s="27">
        <f t="shared" si="6"/>
        <v>0</v>
      </c>
      <c r="M24" s="29">
        <f t="shared" si="7"/>
        <v>0</v>
      </c>
    </row>
    <row r="25" spans="2:13" ht="27.6" x14ac:dyDescent="0.3">
      <c r="B25" s="22">
        <f>IF(ISBLANK(G25),"",MAX($B$19:B24)+1)</f>
        <v>15</v>
      </c>
      <c r="C25" s="23" t="s">
        <v>2190</v>
      </c>
      <c r="D25" s="91" t="s">
        <v>1368</v>
      </c>
      <c r="E25" s="25" t="s">
        <v>2191</v>
      </c>
      <c r="F25" s="24" t="s">
        <v>47</v>
      </c>
      <c r="G25" s="27">
        <v>1</v>
      </c>
      <c r="H25" s="28"/>
      <c r="I25" s="28"/>
      <c r="J25" s="27">
        <f t="shared" si="4"/>
        <v>0</v>
      </c>
      <c r="K25" s="27">
        <f t="shared" si="5"/>
        <v>0</v>
      </c>
      <c r="L25" s="27">
        <f t="shared" si="6"/>
        <v>0</v>
      </c>
      <c r="M25" s="29">
        <f t="shared" si="7"/>
        <v>0</v>
      </c>
    </row>
    <row r="26" spans="2:13" x14ac:dyDescent="0.3">
      <c r="B26" s="22">
        <f>IF(ISBLANK(G26),"",MAX($B$19:B25)+1)</f>
        <v>16</v>
      </c>
      <c r="C26" s="23" t="s">
        <v>2192</v>
      </c>
      <c r="D26" s="91" t="s">
        <v>1368</v>
      </c>
      <c r="E26" s="25" t="s">
        <v>2193</v>
      </c>
      <c r="F26" s="24" t="s">
        <v>47</v>
      </c>
      <c r="G26" s="27">
        <v>1</v>
      </c>
      <c r="H26" s="28"/>
      <c r="I26" s="28"/>
      <c r="J26" s="27">
        <f t="shared" si="4"/>
        <v>0</v>
      </c>
      <c r="K26" s="27">
        <f t="shared" si="5"/>
        <v>0</v>
      </c>
      <c r="L26" s="27">
        <f t="shared" si="6"/>
        <v>0</v>
      </c>
      <c r="M26" s="29">
        <f t="shared" si="7"/>
        <v>0</v>
      </c>
    </row>
    <row r="27" spans="2:13" x14ac:dyDescent="0.3">
      <c r="B27" s="22">
        <f>IF(ISBLANK(G27),"",MAX($B$19:B26)+1)</f>
        <v>17</v>
      </c>
      <c r="C27" s="23" t="s">
        <v>2194</v>
      </c>
      <c r="D27" s="91" t="s">
        <v>1368</v>
      </c>
      <c r="E27" s="25" t="s">
        <v>2195</v>
      </c>
      <c r="F27" s="24" t="s">
        <v>47</v>
      </c>
      <c r="G27" s="27">
        <v>1</v>
      </c>
      <c r="H27" s="28"/>
      <c r="I27" s="28"/>
      <c r="J27" s="27">
        <f t="shared" si="4"/>
        <v>0</v>
      </c>
      <c r="K27" s="27">
        <f t="shared" si="5"/>
        <v>0</v>
      </c>
      <c r="L27" s="27">
        <f t="shared" si="6"/>
        <v>0</v>
      </c>
      <c r="M27" s="29">
        <f t="shared" si="7"/>
        <v>0</v>
      </c>
    </row>
    <row r="28" spans="2:13" ht="41.4" x14ac:dyDescent="0.3">
      <c r="B28" s="22">
        <f>IF(ISBLANK(G28),"",MAX($B$19:B27)+1)</f>
        <v>18</v>
      </c>
      <c r="C28" s="23" t="s">
        <v>2196</v>
      </c>
      <c r="D28" s="91" t="s">
        <v>1368</v>
      </c>
      <c r="E28" s="25" t="s">
        <v>2197</v>
      </c>
      <c r="F28" s="24" t="s">
        <v>47</v>
      </c>
      <c r="G28" s="27">
        <v>2</v>
      </c>
      <c r="H28" s="28"/>
      <c r="I28" s="28"/>
      <c r="J28" s="27">
        <f t="shared" si="4"/>
        <v>0</v>
      </c>
      <c r="K28" s="27">
        <f t="shared" si="5"/>
        <v>0</v>
      </c>
      <c r="L28" s="27">
        <f t="shared" si="6"/>
        <v>0</v>
      </c>
      <c r="M28" s="29">
        <f t="shared" si="7"/>
        <v>0</v>
      </c>
    </row>
    <row r="29" spans="2:13" x14ac:dyDescent="0.3">
      <c r="B29" s="22">
        <f>IF(ISBLANK(G29),"",MAX($B$19:B28)+1)</f>
        <v>19</v>
      </c>
      <c r="C29" s="23" t="s">
        <v>2198</v>
      </c>
      <c r="D29" s="91" t="s">
        <v>1368</v>
      </c>
      <c r="E29" s="25" t="s">
        <v>2199</v>
      </c>
      <c r="F29" s="24" t="s">
        <v>47</v>
      </c>
      <c r="G29" s="27">
        <v>6</v>
      </c>
      <c r="H29" s="28"/>
      <c r="I29" s="28"/>
      <c r="J29" s="27">
        <f t="shared" si="4"/>
        <v>0</v>
      </c>
      <c r="K29" s="27">
        <f t="shared" si="5"/>
        <v>0</v>
      </c>
      <c r="L29" s="27">
        <f t="shared" si="6"/>
        <v>0</v>
      </c>
      <c r="M29" s="29">
        <f t="shared" si="7"/>
        <v>0</v>
      </c>
    </row>
    <row r="30" spans="2:13" x14ac:dyDescent="0.3">
      <c r="B30" s="22">
        <f>IF(ISBLANK(G30),"",MAX($B$19:B29)+1)</f>
        <v>20</v>
      </c>
      <c r="C30" s="23" t="s">
        <v>2200</v>
      </c>
      <c r="D30" s="91" t="s">
        <v>1368</v>
      </c>
      <c r="E30" s="25" t="s">
        <v>2201</v>
      </c>
      <c r="F30" s="24" t="s">
        <v>108</v>
      </c>
      <c r="G30" s="27">
        <v>1</v>
      </c>
      <c r="H30" s="28"/>
      <c r="I30" s="28"/>
      <c r="J30" s="27">
        <f t="shared" si="4"/>
        <v>0</v>
      </c>
      <c r="K30" s="27">
        <f t="shared" si="5"/>
        <v>0</v>
      </c>
      <c r="L30" s="27">
        <f t="shared" si="6"/>
        <v>0</v>
      </c>
      <c r="M30" s="29">
        <f t="shared" si="7"/>
        <v>0</v>
      </c>
    </row>
    <row r="31" spans="2:13" ht="6" customHeight="1" x14ac:dyDescent="0.3">
      <c r="B31" s="22" t="str">
        <f>IF(ISBLANK(G31),"",MAX($B$19:B30)+1)</f>
        <v/>
      </c>
      <c r="C31" s="23" t="s">
        <v>1866</v>
      </c>
      <c r="D31" s="23"/>
      <c r="E31" s="25"/>
      <c r="F31" s="24"/>
      <c r="G31" s="27"/>
      <c r="H31" s="28"/>
      <c r="I31" s="28"/>
      <c r="J31" s="27"/>
      <c r="K31" s="27"/>
      <c r="L31" s="27"/>
      <c r="M31" s="29"/>
    </row>
    <row r="32" spans="2:13" ht="41.4" x14ac:dyDescent="0.3">
      <c r="B32" s="22">
        <f>IF(ISBLANK(G32),"",MAX($B$19:B31)+1)</f>
        <v>21</v>
      </c>
      <c r="C32" s="23" t="s">
        <v>2202</v>
      </c>
      <c r="D32" s="24" t="s">
        <v>40</v>
      </c>
      <c r="E32" s="25" t="s">
        <v>2203</v>
      </c>
      <c r="F32" s="24" t="s">
        <v>47</v>
      </c>
      <c r="G32" s="27">
        <v>8</v>
      </c>
      <c r="H32" s="28"/>
      <c r="I32" s="28"/>
      <c r="J32" s="27">
        <f t="shared" si="4"/>
        <v>0</v>
      </c>
      <c r="K32" s="27">
        <f t="shared" si="5"/>
        <v>0</v>
      </c>
      <c r="L32" s="27">
        <f t="shared" si="6"/>
        <v>0</v>
      </c>
      <c r="M32" s="29">
        <f t="shared" si="7"/>
        <v>0</v>
      </c>
    </row>
    <row r="33" spans="2:13" ht="55.2" x14ac:dyDescent="0.3">
      <c r="B33" s="22">
        <f>IF(ISBLANK(G33),"",MAX($B$19:B32)+1)</f>
        <v>22</v>
      </c>
      <c r="C33" s="23" t="s">
        <v>2204</v>
      </c>
      <c r="D33" s="24" t="s">
        <v>40</v>
      </c>
      <c r="E33" s="25" t="s">
        <v>2205</v>
      </c>
      <c r="F33" s="24" t="s">
        <v>47</v>
      </c>
      <c r="G33" s="27">
        <f>G32</f>
        <v>8</v>
      </c>
      <c r="H33" s="28"/>
      <c r="I33" s="28"/>
      <c r="J33" s="27">
        <f t="shared" si="4"/>
        <v>0</v>
      </c>
      <c r="K33" s="27">
        <f t="shared" si="5"/>
        <v>0</v>
      </c>
      <c r="L33" s="27">
        <f t="shared" si="6"/>
        <v>0</v>
      </c>
      <c r="M33" s="29">
        <f t="shared" si="7"/>
        <v>0</v>
      </c>
    </row>
    <row r="34" spans="2:13" x14ac:dyDescent="0.3">
      <c r="B34" s="22">
        <f>IF(ISBLANK(G34),"",MAX($B$19:B33)+1)</f>
        <v>23</v>
      </c>
      <c r="C34" s="23" t="s">
        <v>2206</v>
      </c>
      <c r="D34" s="24" t="s">
        <v>40</v>
      </c>
      <c r="E34" s="25" t="s">
        <v>1876</v>
      </c>
      <c r="F34" s="24" t="s">
        <v>47</v>
      </c>
      <c r="G34" s="27">
        <f>G32</f>
        <v>8</v>
      </c>
      <c r="H34" s="28"/>
      <c r="I34" s="28"/>
      <c r="J34" s="27">
        <f t="shared" si="4"/>
        <v>0</v>
      </c>
      <c r="K34" s="27">
        <f t="shared" si="5"/>
        <v>0</v>
      </c>
      <c r="L34" s="27">
        <f t="shared" si="6"/>
        <v>0</v>
      </c>
      <c r="M34" s="29">
        <f t="shared" si="7"/>
        <v>0</v>
      </c>
    </row>
    <row r="35" spans="2:13" x14ac:dyDescent="0.3">
      <c r="B35" s="22">
        <f>IF(ISBLANK(G35),"",MAX($B$19:B34)+1)</f>
        <v>24</v>
      </c>
      <c r="C35" s="23" t="s">
        <v>2207</v>
      </c>
      <c r="D35" s="91" t="s">
        <v>1368</v>
      </c>
      <c r="E35" s="25" t="s">
        <v>2208</v>
      </c>
      <c r="F35" s="24" t="s">
        <v>47</v>
      </c>
      <c r="G35" s="27">
        <v>32</v>
      </c>
      <c r="H35" s="28"/>
      <c r="I35" s="28"/>
      <c r="J35" s="27">
        <f t="shared" si="4"/>
        <v>0</v>
      </c>
      <c r="K35" s="27">
        <f t="shared" si="5"/>
        <v>0</v>
      </c>
      <c r="L35" s="27">
        <f t="shared" si="6"/>
        <v>0</v>
      </c>
      <c r="M35" s="29">
        <f t="shared" si="7"/>
        <v>0</v>
      </c>
    </row>
    <row r="36" spans="2:13" x14ac:dyDescent="0.3">
      <c r="B36" s="17"/>
      <c r="C36" s="18" t="s">
        <v>2209</v>
      </c>
      <c r="D36" s="18"/>
      <c r="E36" s="19" t="s">
        <v>1783</v>
      </c>
      <c r="F36" s="19"/>
      <c r="G36" s="19"/>
      <c r="H36" s="19"/>
      <c r="I36" s="19"/>
      <c r="J36" s="20">
        <f>SUBTOTAL(9,J37:J40)</f>
        <v>0</v>
      </c>
      <c r="K36" s="20">
        <f>SUBTOTAL(9,K37:K40)</f>
        <v>0</v>
      </c>
      <c r="L36" s="20">
        <f>SUBTOTAL(9,L37:L40)</f>
        <v>0</v>
      </c>
      <c r="M36" s="21">
        <f>SUBTOTAL(9,M37:M40)</f>
        <v>0</v>
      </c>
    </row>
    <row r="37" spans="2:13" ht="27.6" x14ac:dyDescent="0.3">
      <c r="B37" s="22">
        <v>25</v>
      </c>
      <c r="C37" s="23" t="s">
        <v>2210</v>
      </c>
      <c r="D37" s="91" t="s">
        <v>1368</v>
      </c>
      <c r="E37" s="25" t="s">
        <v>2211</v>
      </c>
      <c r="F37" s="24" t="s">
        <v>108</v>
      </c>
      <c r="G37" s="27">
        <v>95</v>
      </c>
      <c r="H37" s="28"/>
      <c r="I37" s="28"/>
      <c r="J37" s="27">
        <f t="shared" ref="J37:J40" si="8">G37*H37</f>
        <v>0</v>
      </c>
      <c r="K37" s="27">
        <f t="shared" ref="K37:K40" si="9">G37*I37</f>
        <v>0</v>
      </c>
      <c r="L37" s="27">
        <f t="shared" ref="L37:L40" si="10">J37+K37</f>
        <v>0</v>
      </c>
      <c r="M37" s="29">
        <f t="shared" ref="M37:M40" si="11">L37*1.21</f>
        <v>0</v>
      </c>
    </row>
    <row r="38" spans="2:13" ht="27.6" x14ac:dyDescent="0.3">
      <c r="B38" s="22">
        <f>IF(ISBLANK(G38),"",MAX($B$36:B37)+1)</f>
        <v>26</v>
      </c>
      <c r="C38" s="23" t="s">
        <v>2212</v>
      </c>
      <c r="D38" s="91" t="s">
        <v>1368</v>
      </c>
      <c r="E38" s="25" t="s">
        <v>2213</v>
      </c>
      <c r="F38" s="24" t="s">
        <v>108</v>
      </c>
      <c r="G38" s="27">
        <f>G33*45</f>
        <v>360</v>
      </c>
      <c r="H38" s="28"/>
      <c r="I38" s="28"/>
      <c r="J38" s="27">
        <f t="shared" si="8"/>
        <v>0</v>
      </c>
      <c r="K38" s="27">
        <f t="shared" si="9"/>
        <v>0</v>
      </c>
      <c r="L38" s="27">
        <f t="shared" si="10"/>
        <v>0</v>
      </c>
      <c r="M38" s="29">
        <f t="shared" si="11"/>
        <v>0</v>
      </c>
    </row>
    <row r="39" spans="2:13" x14ac:dyDescent="0.3">
      <c r="B39" s="22">
        <f>IF(ISBLANK(G39),"",MAX($B$36:B38)+1)</f>
        <v>27</v>
      </c>
      <c r="C39" s="23" t="s">
        <v>2214</v>
      </c>
      <c r="D39" s="24" t="s">
        <v>40</v>
      </c>
      <c r="E39" s="25" t="s">
        <v>2215</v>
      </c>
      <c r="F39" s="24" t="s">
        <v>108</v>
      </c>
      <c r="G39" s="27">
        <v>5</v>
      </c>
      <c r="H39" s="28"/>
      <c r="I39" s="28"/>
      <c r="J39" s="27">
        <f t="shared" si="8"/>
        <v>0</v>
      </c>
      <c r="K39" s="27">
        <f t="shared" si="9"/>
        <v>0</v>
      </c>
      <c r="L39" s="27">
        <f t="shared" si="10"/>
        <v>0</v>
      </c>
      <c r="M39" s="29">
        <f t="shared" si="11"/>
        <v>0</v>
      </c>
    </row>
    <row r="40" spans="2:13" x14ac:dyDescent="0.3">
      <c r="B40" s="22">
        <f>IF(ISBLANK(G40),"",MAX($B$36:B39)+1)</f>
        <v>28</v>
      </c>
      <c r="C40" s="23" t="s">
        <v>2216</v>
      </c>
      <c r="D40" s="24" t="s">
        <v>40</v>
      </c>
      <c r="E40" s="25" t="s">
        <v>1946</v>
      </c>
      <c r="F40" s="24" t="s">
        <v>108</v>
      </c>
      <c r="G40" s="27">
        <v>15</v>
      </c>
      <c r="H40" s="28"/>
      <c r="I40" s="28"/>
      <c r="J40" s="27">
        <f t="shared" si="8"/>
        <v>0</v>
      </c>
      <c r="K40" s="27">
        <f t="shared" si="9"/>
        <v>0</v>
      </c>
      <c r="L40" s="27">
        <f t="shared" si="10"/>
        <v>0</v>
      </c>
      <c r="M40" s="29">
        <f t="shared" si="11"/>
        <v>0</v>
      </c>
    </row>
    <row r="41" spans="2:13" x14ac:dyDescent="0.3">
      <c r="B41" s="42"/>
      <c r="C41" s="18" t="s">
        <v>2217</v>
      </c>
      <c r="D41" s="43"/>
      <c r="E41" s="19" t="s">
        <v>1795</v>
      </c>
      <c r="F41" s="19"/>
      <c r="G41" s="19"/>
      <c r="H41" s="19"/>
      <c r="I41" s="19"/>
      <c r="J41" s="20">
        <f>SUBTOTAL(9,J42:J47)</f>
        <v>0</v>
      </c>
      <c r="K41" s="20">
        <f>SUBTOTAL(9,K42:K47)</f>
        <v>0</v>
      </c>
      <c r="L41" s="20">
        <f>SUBTOTAL(9,L42:L47)</f>
        <v>0</v>
      </c>
      <c r="M41" s="21">
        <f>SUBTOTAL(9,M42:M47)</f>
        <v>0</v>
      </c>
    </row>
    <row r="42" spans="2:13" ht="27.6" x14ac:dyDescent="0.3">
      <c r="B42" s="22">
        <v>29</v>
      </c>
      <c r="C42" s="23" t="s">
        <v>2218</v>
      </c>
      <c r="D42" s="24" t="s">
        <v>40</v>
      </c>
      <c r="E42" s="25" t="s">
        <v>2132</v>
      </c>
      <c r="F42" s="24" t="s">
        <v>108</v>
      </c>
      <c r="G42" s="27">
        <f>8*15</f>
        <v>120</v>
      </c>
      <c r="H42" s="28"/>
      <c r="I42" s="28"/>
      <c r="J42" s="27">
        <f t="shared" ref="J42:J47" si="12">G42*H42</f>
        <v>0</v>
      </c>
      <c r="K42" s="27">
        <f t="shared" ref="K42:K47" si="13">G42*I42</f>
        <v>0</v>
      </c>
      <c r="L42" s="27">
        <f t="shared" ref="L42:L47" si="14">J42+K42</f>
        <v>0</v>
      </c>
      <c r="M42" s="29">
        <f t="shared" ref="M42:M47" si="15">L42*1.21</f>
        <v>0</v>
      </c>
    </row>
    <row r="43" spans="2:13" x14ac:dyDescent="0.3">
      <c r="B43" s="22">
        <f>IF(ISBLANK(G43),"",MAX($B$41:B42)+1)</f>
        <v>30</v>
      </c>
      <c r="C43" s="23" t="s">
        <v>2219</v>
      </c>
      <c r="D43" s="24" t="s">
        <v>40</v>
      </c>
      <c r="E43" s="25" t="s">
        <v>2134</v>
      </c>
      <c r="F43" s="24" t="s">
        <v>108</v>
      </c>
      <c r="G43" s="27">
        <v>25</v>
      </c>
      <c r="H43" s="28"/>
      <c r="I43" s="28"/>
      <c r="J43" s="27">
        <f t="shared" si="12"/>
        <v>0</v>
      </c>
      <c r="K43" s="27">
        <f t="shared" si="13"/>
        <v>0</v>
      </c>
      <c r="L43" s="27">
        <f t="shared" si="14"/>
        <v>0</v>
      </c>
      <c r="M43" s="29">
        <f t="shared" si="15"/>
        <v>0</v>
      </c>
    </row>
    <row r="44" spans="2:13" ht="27.6" x14ac:dyDescent="0.3">
      <c r="B44" s="22">
        <f>IF(ISBLANK(G44),"",MAX($B$41:B43)+1)</f>
        <v>31</v>
      </c>
      <c r="C44" s="23" t="s">
        <v>2220</v>
      </c>
      <c r="D44" s="24" t="s">
        <v>40</v>
      </c>
      <c r="E44" s="45" t="s">
        <v>1799</v>
      </c>
      <c r="F44" s="46" t="s">
        <v>108</v>
      </c>
      <c r="G44" s="47">
        <v>5</v>
      </c>
      <c r="H44" s="48"/>
      <c r="I44" s="48"/>
      <c r="J44" s="27">
        <f t="shared" si="12"/>
        <v>0</v>
      </c>
      <c r="K44" s="27">
        <f t="shared" si="13"/>
        <v>0</v>
      </c>
      <c r="L44" s="27">
        <f t="shared" si="14"/>
        <v>0</v>
      </c>
      <c r="M44" s="29">
        <f t="shared" si="15"/>
        <v>0</v>
      </c>
    </row>
    <row r="45" spans="2:13" x14ac:dyDescent="0.3">
      <c r="B45" s="22">
        <f>IF(ISBLANK(G45),"",MAX($B$41:B44)+1)</f>
        <v>32</v>
      </c>
      <c r="C45" s="23" t="s">
        <v>2221</v>
      </c>
      <c r="D45" s="24" t="s">
        <v>40</v>
      </c>
      <c r="E45" s="45" t="s">
        <v>2137</v>
      </c>
      <c r="F45" s="46" t="s">
        <v>47</v>
      </c>
      <c r="G45" s="47">
        <f>(G43+G44)*3</f>
        <v>90</v>
      </c>
      <c r="H45" s="48"/>
      <c r="I45" s="48"/>
      <c r="J45" s="27">
        <f t="shared" si="12"/>
        <v>0</v>
      </c>
      <c r="K45" s="27">
        <f t="shared" si="13"/>
        <v>0</v>
      </c>
      <c r="L45" s="27">
        <f t="shared" si="14"/>
        <v>0</v>
      </c>
      <c r="M45" s="29">
        <f t="shared" si="15"/>
        <v>0</v>
      </c>
    </row>
    <row r="46" spans="2:13" x14ac:dyDescent="0.3">
      <c r="B46" s="22">
        <f>IF(ISBLANK(G46),"",MAX($B$41:B45)+1)</f>
        <v>33</v>
      </c>
      <c r="C46" s="23" t="s">
        <v>2222</v>
      </c>
      <c r="D46" s="24" t="s">
        <v>40</v>
      </c>
      <c r="E46" s="45" t="s">
        <v>2139</v>
      </c>
      <c r="F46" s="46" t="s">
        <v>47</v>
      </c>
      <c r="G46" s="47">
        <v>6</v>
      </c>
      <c r="H46" s="48"/>
      <c r="I46" s="48"/>
      <c r="J46" s="27">
        <f t="shared" si="12"/>
        <v>0</v>
      </c>
      <c r="K46" s="27">
        <f t="shared" si="13"/>
        <v>0</v>
      </c>
      <c r="L46" s="27">
        <f t="shared" si="14"/>
        <v>0</v>
      </c>
      <c r="M46" s="29">
        <f t="shared" si="15"/>
        <v>0</v>
      </c>
    </row>
    <row r="47" spans="2:13" ht="15" thickBot="1" x14ac:dyDescent="0.35">
      <c r="B47" s="31">
        <f>IF(ISBLANK(G47),"",MAX($B$41:B46)+1)</f>
        <v>34</v>
      </c>
      <c r="C47" s="12" t="s">
        <v>2223</v>
      </c>
      <c r="D47" s="32" t="s">
        <v>40</v>
      </c>
      <c r="E47" s="33" t="s">
        <v>1820</v>
      </c>
      <c r="F47" s="32" t="s">
        <v>47</v>
      </c>
      <c r="G47" s="35">
        <v>6</v>
      </c>
      <c r="H47" s="36"/>
      <c r="I47" s="36"/>
      <c r="J47" s="35">
        <f t="shared" si="12"/>
        <v>0</v>
      </c>
      <c r="K47" s="35">
        <f t="shared" si="13"/>
        <v>0</v>
      </c>
      <c r="L47" s="35">
        <f t="shared" si="14"/>
        <v>0</v>
      </c>
      <c r="M47" s="37">
        <f t="shared" si="15"/>
        <v>0</v>
      </c>
    </row>
    <row r="48" spans="2:13" ht="15.6" thickTop="1" thickBot="1" x14ac:dyDescent="0.35">
      <c r="B48" s="11"/>
      <c r="C48" s="38"/>
      <c r="D48" s="38"/>
      <c r="E48" s="38" t="s">
        <v>42</v>
      </c>
      <c r="F48" s="38"/>
      <c r="G48" s="38"/>
      <c r="H48" s="38"/>
      <c r="I48" s="38"/>
      <c r="J48" s="39">
        <f>SUBTOTAL(9,J9:J47)</f>
        <v>0</v>
      </c>
      <c r="K48" s="39">
        <f>SUBTOTAL(9,K9:K47)</f>
        <v>0</v>
      </c>
      <c r="L48" s="39">
        <f>SUBTOTAL(9,L9:L47)</f>
        <v>0</v>
      </c>
      <c r="M48" s="40">
        <f>SUBTOTAL(9,M9:M47)</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8F04C-B62B-4303-B6F6-AAD68D788807}">
  <dimension ref="B1:Q71"/>
  <sheetViews>
    <sheetView topLeftCell="A91" workbookViewId="0">
      <selection activeCell="M22" sqref="M22"/>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2224</v>
      </c>
      <c r="E4" s="403"/>
      <c r="F4" s="403"/>
      <c r="G4" s="403"/>
      <c r="H4" s="403"/>
      <c r="I4" s="404"/>
      <c r="J4" s="404"/>
      <c r="K4" s="404"/>
      <c r="L4" s="404"/>
      <c r="M4" s="405"/>
    </row>
    <row r="5" spans="2:17" ht="15" thickBot="1" x14ac:dyDescent="0.35">
      <c r="B5" s="406" t="s">
        <v>5</v>
      </c>
      <c r="C5" s="407"/>
      <c r="D5" s="2" t="s">
        <v>6</v>
      </c>
      <c r="E5" s="408" t="s">
        <v>1084</v>
      </c>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2225</v>
      </c>
      <c r="D9" s="18"/>
      <c r="E9" s="19" t="s">
        <v>39</v>
      </c>
      <c r="F9" s="19"/>
      <c r="G9" s="19"/>
      <c r="H9" s="19"/>
      <c r="I9" s="19"/>
      <c r="J9" s="20">
        <f>SUBTOTAL(9,J10:J20)</f>
        <v>0</v>
      </c>
      <c r="K9" s="20">
        <f>SUBTOTAL(9,K10:K20)</f>
        <v>0</v>
      </c>
      <c r="L9" s="20">
        <f>SUBTOTAL(9,L10:L20)</f>
        <v>0</v>
      </c>
      <c r="M9" s="21">
        <f>SUBTOTAL(9,M10:M20)</f>
        <v>0</v>
      </c>
      <c r="N9" s="16"/>
      <c r="O9" s="16"/>
      <c r="P9" s="16"/>
      <c r="Q9" s="16"/>
    </row>
    <row r="10" spans="2:17" x14ac:dyDescent="0.3">
      <c r="B10" s="22">
        <v>1</v>
      </c>
      <c r="C10" s="23" t="s">
        <v>2226</v>
      </c>
      <c r="D10" s="51" t="s">
        <v>1090</v>
      </c>
      <c r="E10" s="25" t="s">
        <v>51</v>
      </c>
      <c r="F10" s="24" t="s">
        <v>41</v>
      </c>
      <c r="G10" s="27">
        <v>1</v>
      </c>
      <c r="H10" s="28"/>
      <c r="I10" s="28"/>
      <c r="J10" s="27">
        <f t="shared" ref="J10:J20" si="0">G10*H10</f>
        <v>0</v>
      </c>
      <c r="K10" s="27">
        <f t="shared" ref="K10:K20" si="1">G10*I10</f>
        <v>0</v>
      </c>
      <c r="L10" s="27">
        <f t="shared" ref="L10:L20" si="2">J10+K10</f>
        <v>0</v>
      </c>
      <c r="M10" s="29">
        <f t="shared" ref="M10:M20" si="3">L10*1.21</f>
        <v>0</v>
      </c>
    </row>
    <row r="11" spans="2:17" x14ac:dyDescent="0.3">
      <c r="B11" s="22">
        <v>2</v>
      </c>
      <c r="C11" s="23" t="s">
        <v>2227</v>
      </c>
      <c r="D11" s="24" t="s">
        <v>40</v>
      </c>
      <c r="E11" s="25" t="s">
        <v>1088</v>
      </c>
      <c r="F11" s="24" t="s">
        <v>41</v>
      </c>
      <c r="G11" s="27">
        <v>1</v>
      </c>
      <c r="H11" s="28"/>
      <c r="I11" s="28"/>
      <c r="J11" s="27">
        <f t="shared" si="0"/>
        <v>0</v>
      </c>
      <c r="K11" s="27">
        <f t="shared" si="1"/>
        <v>0</v>
      </c>
      <c r="L11" s="27">
        <f t="shared" si="2"/>
        <v>0</v>
      </c>
      <c r="M11" s="29">
        <f t="shared" si="3"/>
        <v>0</v>
      </c>
    </row>
    <row r="12" spans="2:17" x14ac:dyDescent="0.3">
      <c r="B12" s="22">
        <v>3</v>
      </c>
      <c r="C12" s="23" t="s">
        <v>2228</v>
      </c>
      <c r="D12" s="51" t="s">
        <v>1090</v>
      </c>
      <c r="E12" s="25" t="s">
        <v>1091</v>
      </c>
      <c r="F12" s="24" t="s">
        <v>41</v>
      </c>
      <c r="G12" s="27">
        <v>1</v>
      </c>
      <c r="H12" s="28"/>
      <c r="I12" s="28"/>
      <c r="J12" s="27">
        <f t="shared" si="0"/>
        <v>0</v>
      </c>
      <c r="K12" s="27">
        <f t="shared" si="1"/>
        <v>0</v>
      </c>
      <c r="L12" s="27">
        <f t="shared" si="2"/>
        <v>0</v>
      </c>
      <c r="M12" s="29">
        <f t="shared" si="3"/>
        <v>0</v>
      </c>
    </row>
    <row r="13" spans="2:17" x14ac:dyDescent="0.3">
      <c r="B13" s="22">
        <v>4</v>
      </c>
      <c r="C13" s="23" t="s">
        <v>2229</v>
      </c>
      <c r="D13" s="51" t="s">
        <v>1090</v>
      </c>
      <c r="E13" s="25" t="s">
        <v>2230</v>
      </c>
      <c r="F13" s="24" t="s">
        <v>41</v>
      </c>
      <c r="G13" s="27">
        <v>1</v>
      </c>
      <c r="H13" s="28"/>
      <c r="I13" s="28"/>
      <c r="J13" s="27">
        <f t="shared" si="0"/>
        <v>0</v>
      </c>
      <c r="K13" s="27">
        <f t="shared" si="1"/>
        <v>0</v>
      </c>
      <c r="L13" s="27">
        <f t="shared" si="2"/>
        <v>0</v>
      </c>
      <c r="M13" s="29">
        <f t="shared" si="3"/>
        <v>0</v>
      </c>
    </row>
    <row r="14" spans="2:17" x14ac:dyDescent="0.3">
      <c r="B14" s="22"/>
      <c r="C14" s="23"/>
      <c r="D14" s="23"/>
      <c r="E14" s="52" t="s">
        <v>1094</v>
      </c>
      <c r="F14" s="24"/>
      <c r="G14" s="27"/>
      <c r="H14" s="28"/>
      <c r="I14" s="28"/>
      <c r="J14" s="27"/>
      <c r="K14" s="27"/>
      <c r="L14" s="27"/>
      <c r="M14" s="29"/>
    </row>
    <row r="15" spans="2:17" x14ac:dyDescent="0.3">
      <c r="B15" s="22">
        <v>5</v>
      </c>
      <c r="C15" s="23" t="s">
        <v>2231</v>
      </c>
      <c r="D15" s="51" t="s">
        <v>1090</v>
      </c>
      <c r="E15" s="25" t="s">
        <v>1096</v>
      </c>
      <c r="F15" s="24" t="s">
        <v>41</v>
      </c>
      <c r="G15" s="27">
        <v>1</v>
      </c>
      <c r="H15" s="28"/>
      <c r="I15" s="28"/>
      <c r="J15" s="27">
        <f t="shared" si="0"/>
        <v>0</v>
      </c>
      <c r="K15" s="27">
        <f t="shared" si="1"/>
        <v>0</v>
      </c>
      <c r="L15" s="27">
        <f t="shared" si="2"/>
        <v>0</v>
      </c>
      <c r="M15" s="29">
        <f t="shared" si="3"/>
        <v>0</v>
      </c>
    </row>
    <row r="16" spans="2:17" x14ac:dyDescent="0.3">
      <c r="B16" s="22">
        <v>6</v>
      </c>
      <c r="C16" s="23" t="s">
        <v>2232</v>
      </c>
      <c r="D16" s="51" t="s">
        <v>1090</v>
      </c>
      <c r="E16" s="25" t="s">
        <v>1098</v>
      </c>
      <c r="F16" s="24" t="s">
        <v>41</v>
      </c>
      <c r="G16" s="27">
        <v>1</v>
      </c>
      <c r="H16" s="28"/>
      <c r="I16" s="28"/>
      <c r="J16" s="27">
        <f t="shared" si="0"/>
        <v>0</v>
      </c>
      <c r="K16" s="27">
        <f t="shared" si="1"/>
        <v>0</v>
      </c>
      <c r="L16" s="27">
        <f t="shared" si="2"/>
        <v>0</v>
      </c>
      <c r="M16" s="29">
        <f t="shared" si="3"/>
        <v>0</v>
      </c>
    </row>
    <row r="17" spans="2:13" x14ac:dyDescent="0.3">
      <c r="B17" s="22">
        <v>7</v>
      </c>
      <c r="C17" s="23" t="s">
        <v>2233</v>
      </c>
      <c r="D17" s="51" t="s">
        <v>1090</v>
      </c>
      <c r="E17" s="53" t="s">
        <v>1100</v>
      </c>
      <c r="F17" s="24" t="s">
        <v>41</v>
      </c>
      <c r="G17" s="27">
        <v>1</v>
      </c>
      <c r="H17" s="28"/>
      <c r="I17" s="28"/>
      <c r="J17" s="27">
        <f t="shared" si="0"/>
        <v>0</v>
      </c>
      <c r="K17" s="27">
        <f t="shared" si="1"/>
        <v>0</v>
      </c>
      <c r="L17" s="27">
        <f t="shared" si="2"/>
        <v>0</v>
      </c>
      <c r="M17" s="29">
        <f t="shared" si="3"/>
        <v>0</v>
      </c>
    </row>
    <row r="18" spans="2:13" x14ac:dyDescent="0.3">
      <c r="B18" s="22">
        <v>8</v>
      </c>
      <c r="C18" s="23" t="s">
        <v>2234</v>
      </c>
      <c r="D18" s="24" t="s">
        <v>40</v>
      </c>
      <c r="E18" s="25" t="s">
        <v>1102</v>
      </c>
      <c r="F18" s="24" t="s">
        <v>41</v>
      </c>
      <c r="G18" s="27">
        <v>1</v>
      </c>
      <c r="H18" s="28"/>
      <c r="I18" s="28"/>
      <c r="J18" s="27">
        <f t="shared" si="0"/>
        <v>0</v>
      </c>
      <c r="K18" s="27">
        <f t="shared" si="1"/>
        <v>0</v>
      </c>
      <c r="L18" s="27">
        <f t="shared" si="2"/>
        <v>0</v>
      </c>
      <c r="M18" s="29">
        <f t="shared" si="3"/>
        <v>0</v>
      </c>
    </row>
    <row r="19" spans="2:13" x14ac:dyDescent="0.3">
      <c r="B19" s="22"/>
      <c r="C19" s="23"/>
      <c r="D19" s="23"/>
      <c r="E19" s="52" t="s">
        <v>1103</v>
      </c>
      <c r="F19" s="24"/>
      <c r="G19" s="27"/>
      <c r="H19" s="28"/>
      <c r="I19" s="28"/>
      <c r="J19" s="27"/>
      <c r="K19" s="27"/>
      <c r="L19" s="27"/>
      <c r="M19" s="29"/>
    </row>
    <row r="20" spans="2:13" x14ac:dyDescent="0.3">
      <c r="B20" s="22">
        <v>9</v>
      </c>
      <c r="C20" s="23" t="s">
        <v>2235</v>
      </c>
      <c r="D20" s="51" t="s">
        <v>1090</v>
      </c>
      <c r="E20" s="25" t="s">
        <v>1105</v>
      </c>
      <c r="F20" s="24" t="s">
        <v>41</v>
      </c>
      <c r="G20" s="27">
        <v>1</v>
      </c>
      <c r="H20" s="28"/>
      <c r="I20" s="28"/>
      <c r="J20" s="27">
        <f t="shared" si="0"/>
        <v>0</v>
      </c>
      <c r="K20" s="27">
        <f t="shared" si="1"/>
        <v>0</v>
      </c>
      <c r="L20" s="27">
        <f t="shared" si="2"/>
        <v>0</v>
      </c>
      <c r="M20" s="29">
        <f t="shared" si="3"/>
        <v>0</v>
      </c>
    </row>
    <row r="21" spans="2:13" x14ac:dyDescent="0.3">
      <c r="B21" s="54"/>
      <c r="C21" s="55" t="s">
        <v>2236</v>
      </c>
      <c r="D21" s="55"/>
      <c r="E21" s="57" t="s">
        <v>2237</v>
      </c>
      <c r="F21" s="57"/>
      <c r="G21" s="57"/>
      <c r="H21" s="57"/>
      <c r="I21" s="57"/>
      <c r="J21" s="58">
        <f>SUBTOTAL(9,J22:J49)</f>
        <v>0</v>
      </c>
      <c r="K21" s="58">
        <f>SUBTOTAL(9,K22:K49)</f>
        <v>0</v>
      </c>
      <c r="L21" s="58">
        <f>SUBTOTAL(9,L22:L49)</f>
        <v>0</v>
      </c>
      <c r="M21" s="59">
        <f>SUBTOTAL(9,M22:M49)</f>
        <v>0</v>
      </c>
    </row>
    <row r="22" spans="2:13" ht="317.39999999999998" x14ac:dyDescent="0.3">
      <c r="B22" s="66">
        <v>10</v>
      </c>
      <c r="C22" s="67" t="s">
        <v>2238</v>
      </c>
      <c r="D22" s="51" t="s">
        <v>1090</v>
      </c>
      <c r="E22" s="69" t="s">
        <v>2239</v>
      </c>
      <c r="F22" s="70" t="s">
        <v>47</v>
      </c>
      <c r="G22" s="61" t="s">
        <v>2949</v>
      </c>
      <c r="H22" s="62"/>
      <c r="I22" s="62"/>
      <c r="J22" s="61">
        <v>0</v>
      </c>
      <c r="K22" s="61">
        <v>0</v>
      </c>
      <c r="L22" s="61">
        <v>0</v>
      </c>
      <c r="M22" s="63">
        <v>0</v>
      </c>
    </row>
    <row r="23" spans="2:13" ht="303.60000000000002" x14ac:dyDescent="0.3">
      <c r="B23" s="22">
        <v>11</v>
      </c>
      <c r="C23" s="23" t="s">
        <v>2240</v>
      </c>
      <c r="D23" s="51" t="s">
        <v>1090</v>
      </c>
      <c r="E23" s="69" t="s">
        <v>2241</v>
      </c>
      <c r="F23" s="24" t="s">
        <v>47</v>
      </c>
      <c r="G23" s="61">
        <v>2</v>
      </c>
      <c r="H23" s="62"/>
      <c r="I23" s="62"/>
      <c r="J23" s="61">
        <f t="shared" ref="J23:J49" si="4">G23*H23</f>
        <v>0</v>
      </c>
      <c r="K23" s="61">
        <f t="shared" ref="K23:K49" si="5">G23*I23</f>
        <v>0</v>
      </c>
      <c r="L23" s="61">
        <f t="shared" ref="L23:L49" si="6">J23+K23</f>
        <v>0</v>
      </c>
      <c r="M23" s="63">
        <f t="shared" ref="M23:M49" si="7">L23*1.21</f>
        <v>0</v>
      </c>
    </row>
    <row r="24" spans="2:13" x14ac:dyDescent="0.3">
      <c r="B24" s="66">
        <v>12</v>
      </c>
      <c r="C24" s="67" t="s">
        <v>2242</v>
      </c>
      <c r="D24" s="51" t="s">
        <v>1090</v>
      </c>
      <c r="E24" s="72" t="s">
        <v>2243</v>
      </c>
      <c r="F24" s="24" t="s">
        <v>47</v>
      </c>
      <c r="G24" s="61">
        <v>3</v>
      </c>
      <c r="H24" s="62"/>
      <c r="I24" s="62"/>
      <c r="J24" s="61">
        <f t="shared" si="4"/>
        <v>0</v>
      </c>
      <c r="K24" s="61">
        <f t="shared" si="5"/>
        <v>0</v>
      </c>
      <c r="L24" s="61">
        <f t="shared" si="6"/>
        <v>0</v>
      </c>
      <c r="M24" s="63">
        <f t="shared" si="7"/>
        <v>0</v>
      </c>
    </row>
    <row r="25" spans="2:13" x14ac:dyDescent="0.3">
      <c r="B25" s="22">
        <v>13</v>
      </c>
      <c r="C25" s="23" t="s">
        <v>2244</v>
      </c>
      <c r="D25" s="51" t="s">
        <v>1090</v>
      </c>
      <c r="E25" s="77" t="s">
        <v>2245</v>
      </c>
      <c r="F25" s="74" t="s">
        <v>41</v>
      </c>
      <c r="G25" s="27">
        <v>1</v>
      </c>
      <c r="H25" s="28"/>
      <c r="I25" s="28"/>
      <c r="J25" s="27">
        <f t="shared" si="4"/>
        <v>0</v>
      </c>
      <c r="K25" s="27">
        <f t="shared" si="5"/>
        <v>0</v>
      </c>
      <c r="L25" s="27">
        <f t="shared" si="6"/>
        <v>0</v>
      </c>
      <c r="M25" s="29">
        <f t="shared" si="7"/>
        <v>0</v>
      </c>
    </row>
    <row r="26" spans="2:13" x14ac:dyDescent="0.3">
      <c r="B26" s="66">
        <v>14</v>
      </c>
      <c r="C26" s="67" t="s">
        <v>2246</v>
      </c>
      <c r="D26" s="51" t="s">
        <v>1090</v>
      </c>
      <c r="E26" s="77" t="s">
        <v>2247</v>
      </c>
      <c r="F26" s="74" t="s">
        <v>47</v>
      </c>
      <c r="G26" s="61">
        <v>6</v>
      </c>
      <c r="H26" s="62"/>
      <c r="I26" s="62"/>
      <c r="J26" s="61">
        <f t="shared" si="4"/>
        <v>0</v>
      </c>
      <c r="K26" s="61">
        <f t="shared" si="5"/>
        <v>0</v>
      </c>
      <c r="L26" s="61">
        <f t="shared" si="6"/>
        <v>0</v>
      </c>
      <c r="M26" s="63">
        <f t="shared" si="7"/>
        <v>0</v>
      </c>
    </row>
    <row r="27" spans="2:13" ht="207" x14ac:dyDescent="0.3">
      <c r="B27" s="22">
        <v>15</v>
      </c>
      <c r="C27" s="23" t="s">
        <v>2248</v>
      </c>
      <c r="D27" s="51" t="s">
        <v>1090</v>
      </c>
      <c r="E27" s="69" t="s">
        <v>2249</v>
      </c>
      <c r="F27" s="74" t="s">
        <v>47</v>
      </c>
      <c r="G27" s="61">
        <v>3</v>
      </c>
      <c r="H27" s="62"/>
      <c r="I27" s="62"/>
      <c r="J27" s="61">
        <f t="shared" si="4"/>
        <v>0</v>
      </c>
      <c r="K27" s="61">
        <f t="shared" si="5"/>
        <v>0</v>
      </c>
      <c r="L27" s="61">
        <f t="shared" si="6"/>
        <v>0</v>
      </c>
      <c r="M27" s="63">
        <f t="shared" si="7"/>
        <v>0</v>
      </c>
    </row>
    <row r="28" spans="2:13" x14ac:dyDescent="0.3">
      <c r="B28" s="66">
        <v>16</v>
      </c>
      <c r="C28" s="67" t="s">
        <v>2250</v>
      </c>
      <c r="D28" s="51" t="s">
        <v>1090</v>
      </c>
      <c r="E28" s="72" t="s">
        <v>2251</v>
      </c>
      <c r="F28" s="74" t="s">
        <v>47</v>
      </c>
      <c r="G28" s="27">
        <v>3</v>
      </c>
      <c r="H28" s="28"/>
      <c r="I28" s="28"/>
      <c r="J28" s="27">
        <f t="shared" si="4"/>
        <v>0</v>
      </c>
      <c r="K28" s="27">
        <f t="shared" si="5"/>
        <v>0</v>
      </c>
      <c r="L28" s="27">
        <f t="shared" si="6"/>
        <v>0</v>
      </c>
      <c r="M28" s="29">
        <f t="shared" si="7"/>
        <v>0</v>
      </c>
    </row>
    <row r="29" spans="2:13" x14ac:dyDescent="0.3">
      <c r="B29" s="22">
        <v>17</v>
      </c>
      <c r="C29" s="23" t="s">
        <v>2252</v>
      </c>
      <c r="D29" s="24" t="s">
        <v>40</v>
      </c>
      <c r="E29" s="69" t="s">
        <v>2253</v>
      </c>
      <c r="F29" s="24" t="s">
        <v>47</v>
      </c>
      <c r="G29" s="61">
        <v>12</v>
      </c>
      <c r="H29" s="62"/>
      <c r="I29" s="62"/>
      <c r="J29" s="61">
        <f t="shared" si="4"/>
        <v>0</v>
      </c>
      <c r="K29" s="61">
        <f t="shared" si="5"/>
        <v>0</v>
      </c>
      <c r="L29" s="61">
        <f t="shared" si="6"/>
        <v>0</v>
      </c>
      <c r="M29" s="63">
        <f t="shared" si="7"/>
        <v>0</v>
      </c>
    </row>
    <row r="30" spans="2:13" x14ac:dyDescent="0.3">
      <c r="B30" s="66">
        <v>18</v>
      </c>
      <c r="C30" s="67" t="s">
        <v>2254</v>
      </c>
      <c r="D30" s="24" t="s">
        <v>40</v>
      </c>
      <c r="E30" s="69" t="s">
        <v>2255</v>
      </c>
      <c r="F30" s="74" t="s">
        <v>47</v>
      </c>
      <c r="G30" s="27">
        <v>3</v>
      </c>
      <c r="H30" s="28"/>
      <c r="I30" s="28"/>
      <c r="J30" s="27">
        <f t="shared" si="4"/>
        <v>0</v>
      </c>
      <c r="K30" s="27">
        <f t="shared" si="5"/>
        <v>0</v>
      </c>
      <c r="L30" s="27">
        <f t="shared" si="6"/>
        <v>0</v>
      </c>
      <c r="M30" s="29">
        <f t="shared" si="7"/>
        <v>0</v>
      </c>
    </row>
    <row r="31" spans="2:13" ht="27.6" x14ac:dyDescent="0.3">
      <c r="B31" s="22">
        <v>19</v>
      </c>
      <c r="C31" s="23" t="s">
        <v>2256</v>
      </c>
      <c r="D31" s="24" t="s">
        <v>40</v>
      </c>
      <c r="E31" s="77" t="s">
        <v>2257</v>
      </c>
      <c r="F31" s="74" t="s">
        <v>47</v>
      </c>
      <c r="G31" s="61">
        <v>3</v>
      </c>
      <c r="H31" s="62"/>
      <c r="I31" s="62"/>
      <c r="J31" s="61">
        <f t="shared" si="4"/>
        <v>0</v>
      </c>
      <c r="K31" s="61">
        <f t="shared" si="5"/>
        <v>0</v>
      </c>
      <c r="L31" s="61">
        <f t="shared" si="6"/>
        <v>0</v>
      </c>
      <c r="M31" s="63">
        <f t="shared" si="7"/>
        <v>0</v>
      </c>
    </row>
    <row r="32" spans="2:13" x14ac:dyDescent="0.3">
      <c r="B32" s="66">
        <v>20</v>
      </c>
      <c r="C32" s="67" t="s">
        <v>2258</v>
      </c>
      <c r="D32" s="24" t="s">
        <v>40</v>
      </c>
      <c r="E32" s="77" t="s">
        <v>2259</v>
      </c>
      <c r="F32" s="74" t="s">
        <v>47</v>
      </c>
      <c r="G32" s="27">
        <v>6</v>
      </c>
      <c r="H32" s="28"/>
      <c r="I32" s="28"/>
      <c r="J32" s="27">
        <f t="shared" si="4"/>
        <v>0</v>
      </c>
      <c r="K32" s="27">
        <f t="shared" si="5"/>
        <v>0</v>
      </c>
      <c r="L32" s="27">
        <f t="shared" si="6"/>
        <v>0</v>
      </c>
      <c r="M32" s="29">
        <f t="shared" si="7"/>
        <v>0</v>
      </c>
    </row>
    <row r="33" spans="2:13" ht="82.8" x14ac:dyDescent="0.3">
      <c r="B33" s="22">
        <v>21</v>
      </c>
      <c r="C33" s="23" t="s">
        <v>2260</v>
      </c>
      <c r="D33" s="24" t="s">
        <v>40</v>
      </c>
      <c r="E33" s="73" t="s">
        <v>2261</v>
      </c>
      <c r="F33" s="74" t="s">
        <v>108</v>
      </c>
      <c r="G33" s="61">
        <v>90</v>
      </c>
      <c r="H33" s="62"/>
      <c r="I33" s="62"/>
      <c r="J33" s="61">
        <f t="shared" si="4"/>
        <v>0</v>
      </c>
      <c r="K33" s="61">
        <f t="shared" si="5"/>
        <v>0</v>
      </c>
      <c r="L33" s="61">
        <f t="shared" si="6"/>
        <v>0</v>
      </c>
      <c r="M33" s="63">
        <f t="shared" si="7"/>
        <v>0</v>
      </c>
    </row>
    <row r="34" spans="2:13" ht="82.8" x14ac:dyDescent="0.3">
      <c r="B34" s="66">
        <v>22</v>
      </c>
      <c r="C34" s="67" t="s">
        <v>2262</v>
      </c>
      <c r="D34" s="24" t="s">
        <v>40</v>
      </c>
      <c r="E34" s="73" t="s">
        <v>2263</v>
      </c>
      <c r="F34" s="74" t="s">
        <v>108</v>
      </c>
      <c r="G34" s="61">
        <v>90</v>
      </c>
      <c r="H34" s="62"/>
      <c r="I34" s="62"/>
      <c r="J34" s="61">
        <f t="shared" si="4"/>
        <v>0</v>
      </c>
      <c r="K34" s="61">
        <f t="shared" si="5"/>
        <v>0</v>
      </c>
      <c r="L34" s="61">
        <f t="shared" si="6"/>
        <v>0</v>
      </c>
      <c r="M34" s="63">
        <f t="shared" si="7"/>
        <v>0</v>
      </c>
    </row>
    <row r="35" spans="2:13" x14ac:dyDescent="0.3">
      <c r="B35" s="22">
        <v>23</v>
      </c>
      <c r="C35" s="23" t="s">
        <v>2264</v>
      </c>
      <c r="D35" s="24" t="s">
        <v>40</v>
      </c>
      <c r="E35" s="76" t="s">
        <v>1163</v>
      </c>
      <c r="F35" s="74" t="s">
        <v>41</v>
      </c>
      <c r="G35" s="61">
        <v>1</v>
      </c>
      <c r="H35" s="62"/>
      <c r="I35" s="62"/>
      <c r="J35" s="61">
        <f t="shared" si="4"/>
        <v>0</v>
      </c>
      <c r="K35" s="61">
        <f t="shared" si="5"/>
        <v>0</v>
      </c>
      <c r="L35" s="61">
        <f t="shared" si="6"/>
        <v>0</v>
      </c>
      <c r="M35" s="63">
        <f t="shared" si="7"/>
        <v>0</v>
      </c>
    </row>
    <row r="36" spans="2:13" ht="41.4" x14ac:dyDescent="0.3">
      <c r="B36" s="66">
        <v>24</v>
      </c>
      <c r="C36" s="67" t="s">
        <v>2265</v>
      </c>
      <c r="D36" s="24" t="s">
        <v>40</v>
      </c>
      <c r="E36" s="73" t="s">
        <v>1188</v>
      </c>
      <c r="F36" s="74" t="s">
        <v>108</v>
      </c>
      <c r="G36" s="61">
        <v>90</v>
      </c>
      <c r="H36" s="62"/>
      <c r="I36" s="62"/>
      <c r="J36" s="61">
        <f t="shared" si="4"/>
        <v>0</v>
      </c>
      <c r="K36" s="61">
        <f t="shared" si="5"/>
        <v>0</v>
      </c>
      <c r="L36" s="61">
        <f t="shared" si="6"/>
        <v>0</v>
      </c>
      <c r="M36" s="63">
        <f t="shared" si="7"/>
        <v>0</v>
      </c>
    </row>
    <row r="37" spans="2:13" ht="41.4" x14ac:dyDescent="0.3">
      <c r="B37" s="22">
        <v>25</v>
      </c>
      <c r="C37" s="23" t="s">
        <v>2266</v>
      </c>
      <c r="D37" s="24" t="s">
        <v>40</v>
      </c>
      <c r="E37" s="73" t="s">
        <v>2267</v>
      </c>
      <c r="F37" s="74" t="s">
        <v>108</v>
      </c>
      <c r="G37" s="61">
        <v>90</v>
      </c>
      <c r="H37" s="62"/>
      <c r="I37" s="62"/>
      <c r="J37" s="61">
        <f t="shared" si="4"/>
        <v>0</v>
      </c>
      <c r="K37" s="61">
        <f t="shared" si="5"/>
        <v>0</v>
      </c>
      <c r="L37" s="61">
        <f t="shared" si="6"/>
        <v>0</v>
      </c>
      <c r="M37" s="63">
        <f t="shared" si="7"/>
        <v>0</v>
      </c>
    </row>
    <row r="38" spans="2:13" x14ac:dyDescent="0.3">
      <c r="B38" s="66">
        <v>26</v>
      </c>
      <c r="C38" s="67" t="s">
        <v>2268</v>
      </c>
      <c r="D38" s="24" t="s">
        <v>40</v>
      </c>
      <c r="E38" s="77" t="s">
        <v>2269</v>
      </c>
      <c r="F38" s="74" t="s">
        <v>47</v>
      </c>
      <c r="G38" s="61">
        <v>3</v>
      </c>
      <c r="H38" s="62"/>
      <c r="I38" s="62"/>
      <c r="J38" s="61">
        <f t="shared" si="4"/>
        <v>0</v>
      </c>
      <c r="K38" s="61">
        <f t="shared" si="5"/>
        <v>0</v>
      </c>
      <c r="L38" s="61">
        <f t="shared" si="6"/>
        <v>0</v>
      </c>
      <c r="M38" s="63">
        <f t="shared" si="7"/>
        <v>0</v>
      </c>
    </row>
    <row r="39" spans="2:13" x14ac:dyDescent="0.3">
      <c r="B39" s="22">
        <v>27</v>
      </c>
      <c r="C39" s="23" t="s">
        <v>2270</v>
      </c>
      <c r="D39" s="24" t="s">
        <v>40</v>
      </c>
      <c r="E39" s="76" t="s">
        <v>1207</v>
      </c>
      <c r="F39" s="74" t="s">
        <v>108</v>
      </c>
      <c r="G39" s="27">
        <v>180</v>
      </c>
      <c r="H39" s="62"/>
      <c r="I39" s="62"/>
      <c r="J39" s="61">
        <f t="shared" si="4"/>
        <v>0</v>
      </c>
      <c r="K39" s="61">
        <f t="shared" si="5"/>
        <v>0</v>
      </c>
      <c r="L39" s="61">
        <f t="shared" si="6"/>
        <v>0</v>
      </c>
      <c r="M39" s="63">
        <f t="shared" si="7"/>
        <v>0</v>
      </c>
    </row>
    <row r="40" spans="2:13" x14ac:dyDescent="0.3">
      <c r="B40" s="66">
        <v>28</v>
      </c>
      <c r="C40" s="67" t="s">
        <v>2271</v>
      </c>
      <c r="D40" s="24" t="s">
        <v>40</v>
      </c>
      <c r="E40" s="76" t="s">
        <v>1209</v>
      </c>
      <c r="F40" s="74" t="s">
        <v>108</v>
      </c>
      <c r="G40" s="27">
        <v>180</v>
      </c>
      <c r="H40" s="62"/>
      <c r="I40" s="62"/>
      <c r="J40" s="61">
        <f t="shared" si="4"/>
        <v>0</v>
      </c>
      <c r="K40" s="61">
        <f t="shared" si="5"/>
        <v>0</v>
      </c>
      <c r="L40" s="61">
        <f t="shared" si="6"/>
        <v>0</v>
      </c>
      <c r="M40" s="63">
        <f t="shared" si="7"/>
        <v>0</v>
      </c>
    </row>
    <row r="41" spans="2:13" x14ac:dyDescent="0.3">
      <c r="B41" s="22">
        <v>29</v>
      </c>
      <c r="C41" s="23" t="s">
        <v>2272</v>
      </c>
      <c r="D41" s="51" t="s">
        <v>1090</v>
      </c>
      <c r="E41" s="76" t="s">
        <v>1211</v>
      </c>
      <c r="F41" s="74" t="s">
        <v>47</v>
      </c>
      <c r="G41" s="27">
        <v>3</v>
      </c>
      <c r="H41" s="62"/>
      <c r="I41" s="62"/>
      <c r="J41" s="61">
        <f t="shared" si="4"/>
        <v>0</v>
      </c>
      <c r="K41" s="61">
        <f t="shared" si="5"/>
        <v>0</v>
      </c>
      <c r="L41" s="61">
        <f t="shared" si="6"/>
        <v>0</v>
      </c>
      <c r="M41" s="63">
        <f t="shared" si="7"/>
        <v>0</v>
      </c>
    </row>
    <row r="42" spans="2:13" x14ac:dyDescent="0.3">
      <c r="B42" s="66">
        <v>30</v>
      </c>
      <c r="C42" s="67" t="s">
        <v>2273</v>
      </c>
      <c r="D42" s="51" t="s">
        <v>1090</v>
      </c>
      <c r="E42" s="77" t="s">
        <v>1213</v>
      </c>
      <c r="F42" s="74" t="s">
        <v>47</v>
      </c>
      <c r="G42" s="27">
        <v>3</v>
      </c>
      <c r="H42" s="62"/>
      <c r="I42" s="62"/>
      <c r="J42" s="61">
        <f t="shared" si="4"/>
        <v>0</v>
      </c>
      <c r="K42" s="61">
        <f t="shared" si="5"/>
        <v>0</v>
      </c>
      <c r="L42" s="61">
        <f t="shared" si="6"/>
        <v>0</v>
      </c>
      <c r="M42" s="63">
        <f t="shared" si="7"/>
        <v>0</v>
      </c>
    </row>
    <row r="43" spans="2:13" x14ac:dyDescent="0.3">
      <c r="B43" s="22">
        <v>31</v>
      </c>
      <c r="C43" s="23" t="s">
        <v>2274</v>
      </c>
      <c r="D43" s="51" t="s">
        <v>1090</v>
      </c>
      <c r="E43" s="69" t="s">
        <v>1215</v>
      </c>
      <c r="F43" s="74" t="s">
        <v>462</v>
      </c>
      <c r="G43" s="61">
        <v>46</v>
      </c>
      <c r="H43" s="62"/>
      <c r="I43" s="62"/>
      <c r="J43" s="61">
        <f t="shared" si="4"/>
        <v>0</v>
      </c>
      <c r="K43" s="61">
        <f t="shared" si="5"/>
        <v>0</v>
      </c>
      <c r="L43" s="61">
        <f t="shared" si="6"/>
        <v>0</v>
      </c>
      <c r="M43" s="63">
        <f t="shared" si="7"/>
        <v>0</v>
      </c>
    </row>
    <row r="44" spans="2:13" ht="36" x14ac:dyDescent="0.3">
      <c r="B44" s="66"/>
      <c r="C44" s="67"/>
      <c r="D44" s="23"/>
      <c r="E44" s="52" t="s">
        <v>2275</v>
      </c>
      <c r="F44" s="74"/>
      <c r="G44" s="61"/>
      <c r="H44" s="62"/>
      <c r="I44" s="62"/>
      <c r="J44" s="61"/>
      <c r="K44" s="61"/>
      <c r="L44" s="61"/>
      <c r="M44" s="63"/>
    </row>
    <row r="45" spans="2:13" ht="41.4" x14ac:dyDescent="0.3">
      <c r="B45" s="66">
        <v>32</v>
      </c>
      <c r="C45" s="67" t="s">
        <v>2276</v>
      </c>
      <c r="D45" s="24" t="s">
        <v>40</v>
      </c>
      <c r="E45" s="73" t="s">
        <v>1218</v>
      </c>
      <c r="F45" s="74" t="s">
        <v>108</v>
      </c>
      <c r="G45" s="61">
        <v>30</v>
      </c>
      <c r="H45" s="62"/>
      <c r="I45" s="62"/>
      <c r="J45" s="61">
        <f t="shared" si="4"/>
        <v>0</v>
      </c>
      <c r="K45" s="61">
        <f t="shared" si="5"/>
        <v>0</v>
      </c>
      <c r="L45" s="61">
        <f t="shared" si="6"/>
        <v>0</v>
      </c>
      <c r="M45" s="63">
        <f t="shared" si="7"/>
        <v>0</v>
      </c>
    </row>
    <row r="46" spans="2:13" x14ac:dyDescent="0.3">
      <c r="B46" s="66"/>
      <c r="C46" s="67"/>
      <c r="D46" s="23"/>
      <c r="E46" s="52" t="s">
        <v>2277</v>
      </c>
      <c r="F46" s="74"/>
      <c r="G46" s="61"/>
      <c r="H46" s="62"/>
      <c r="I46" s="62"/>
      <c r="J46" s="61"/>
      <c r="K46" s="61"/>
      <c r="L46" s="61"/>
      <c r="M46" s="63"/>
    </row>
    <row r="47" spans="2:13" x14ac:dyDescent="0.3">
      <c r="B47" s="22">
        <v>33</v>
      </c>
      <c r="C47" s="23" t="s">
        <v>2278</v>
      </c>
      <c r="D47" s="24" t="s">
        <v>40</v>
      </c>
      <c r="E47" s="77" t="s">
        <v>1221</v>
      </c>
      <c r="F47" s="24" t="s">
        <v>41</v>
      </c>
      <c r="G47" s="27">
        <v>1</v>
      </c>
      <c r="H47" s="28"/>
      <c r="I47" s="28"/>
      <c r="J47" s="27">
        <f t="shared" si="4"/>
        <v>0</v>
      </c>
      <c r="K47" s="27">
        <f t="shared" si="5"/>
        <v>0</v>
      </c>
      <c r="L47" s="27">
        <f t="shared" si="6"/>
        <v>0</v>
      </c>
      <c r="M47" s="29">
        <f t="shared" si="7"/>
        <v>0</v>
      </c>
    </row>
    <row r="48" spans="2:13" ht="27.6" x14ac:dyDescent="0.3">
      <c r="B48" s="66">
        <v>34</v>
      </c>
      <c r="C48" s="67" t="s">
        <v>2279</v>
      </c>
      <c r="D48" s="24" t="s">
        <v>40</v>
      </c>
      <c r="E48" s="77" t="s">
        <v>1223</v>
      </c>
      <c r="F48" s="70" t="s">
        <v>47</v>
      </c>
      <c r="G48" s="27">
        <v>8</v>
      </c>
      <c r="H48" s="28"/>
      <c r="I48" s="28"/>
      <c r="J48" s="27">
        <f t="shared" si="4"/>
        <v>0</v>
      </c>
      <c r="K48" s="27">
        <f t="shared" si="5"/>
        <v>0</v>
      </c>
      <c r="L48" s="27">
        <f t="shared" si="6"/>
        <v>0</v>
      </c>
      <c r="M48" s="29">
        <f t="shared" si="7"/>
        <v>0</v>
      </c>
    </row>
    <row r="49" spans="2:13" ht="27.6" x14ac:dyDescent="0.3">
      <c r="B49" s="66">
        <v>35</v>
      </c>
      <c r="C49" s="23" t="s">
        <v>2280</v>
      </c>
      <c r="D49" s="51" t="s">
        <v>1090</v>
      </c>
      <c r="E49" s="69" t="s">
        <v>2281</v>
      </c>
      <c r="F49" s="74" t="s">
        <v>41</v>
      </c>
      <c r="G49" s="61">
        <v>1</v>
      </c>
      <c r="H49" s="62"/>
      <c r="I49" s="62"/>
      <c r="J49" s="61">
        <f t="shared" si="4"/>
        <v>0</v>
      </c>
      <c r="K49" s="61">
        <f t="shared" si="5"/>
        <v>0</v>
      </c>
      <c r="L49" s="61">
        <f t="shared" si="6"/>
        <v>0</v>
      </c>
      <c r="M49" s="63">
        <f t="shared" si="7"/>
        <v>0</v>
      </c>
    </row>
    <row r="50" spans="2:13" ht="24" x14ac:dyDescent="0.3">
      <c r="B50" s="78"/>
      <c r="C50" s="23"/>
      <c r="D50" s="23"/>
      <c r="E50" s="52" t="s">
        <v>2282</v>
      </c>
      <c r="F50" s="79"/>
      <c r="G50" s="61"/>
      <c r="H50" s="62"/>
      <c r="I50" s="62"/>
      <c r="J50" s="61"/>
      <c r="K50" s="61"/>
      <c r="L50" s="61"/>
      <c r="M50" s="80"/>
    </row>
    <row r="51" spans="2:13" x14ac:dyDescent="0.3">
      <c r="B51" s="54"/>
      <c r="C51" s="55" t="s">
        <v>2283</v>
      </c>
      <c r="D51" s="55"/>
      <c r="E51" s="57" t="s">
        <v>2284</v>
      </c>
      <c r="F51" s="57"/>
      <c r="G51" s="57"/>
      <c r="H51" s="57"/>
      <c r="I51" s="57"/>
      <c r="J51" s="58">
        <f>SUBTOTAL(9,J52:J68)</f>
        <v>0</v>
      </c>
      <c r="K51" s="58">
        <f>SUBTOTAL(9,K52:K68)</f>
        <v>0</v>
      </c>
      <c r="L51" s="58">
        <f>SUBTOTAL(9,L52:L68)</f>
        <v>0</v>
      </c>
      <c r="M51" s="59">
        <f>SUBTOTAL(9,M52:M68)</f>
        <v>0</v>
      </c>
    </row>
    <row r="52" spans="2:13" ht="124.2" x14ac:dyDescent="0.3">
      <c r="B52" s="66">
        <v>36</v>
      </c>
      <c r="C52" s="67" t="s">
        <v>2285</v>
      </c>
      <c r="D52" s="51" t="s">
        <v>1090</v>
      </c>
      <c r="E52" s="69" t="s">
        <v>2286</v>
      </c>
      <c r="F52" s="70" t="s">
        <v>47</v>
      </c>
      <c r="G52" s="61">
        <v>1</v>
      </c>
      <c r="H52" s="82"/>
      <c r="I52" s="82"/>
      <c r="J52" s="83">
        <f t="shared" ref="J52:J68" si="8">G52*H52</f>
        <v>0</v>
      </c>
      <c r="K52" s="83">
        <f t="shared" ref="K52:K68" si="9">G52*I52</f>
        <v>0</v>
      </c>
      <c r="L52" s="83">
        <f t="shared" ref="L52:L68" si="10">J52+K52</f>
        <v>0</v>
      </c>
      <c r="M52" s="84">
        <f t="shared" ref="M52:M68" si="11">L52*1.21</f>
        <v>0</v>
      </c>
    </row>
    <row r="53" spans="2:13" ht="110.4" x14ac:dyDescent="0.3">
      <c r="B53" s="22">
        <v>37</v>
      </c>
      <c r="C53" s="23" t="s">
        <v>2287</v>
      </c>
      <c r="D53" s="51" t="s">
        <v>1090</v>
      </c>
      <c r="E53" s="69" t="s">
        <v>2288</v>
      </c>
      <c r="F53" s="70" t="s">
        <v>47</v>
      </c>
      <c r="G53" s="61">
        <v>1</v>
      </c>
      <c r="H53" s="82"/>
      <c r="I53" s="82"/>
      <c r="J53" s="83">
        <f t="shared" si="8"/>
        <v>0</v>
      </c>
      <c r="K53" s="83">
        <f t="shared" si="9"/>
        <v>0</v>
      </c>
      <c r="L53" s="83">
        <f t="shared" si="10"/>
        <v>0</v>
      </c>
      <c r="M53" s="84">
        <f t="shared" si="11"/>
        <v>0</v>
      </c>
    </row>
    <row r="54" spans="2:13" ht="96.6" x14ac:dyDescent="0.3">
      <c r="B54" s="66">
        <v>38</v>
      </c>
      <c r="C54" s="67" t="s">
        <v>2289</v>
      </c>
      <c r="D54" s="51" t="s">
        <v>1090</v>
      </c>
      <c r="E54" s="69" t="s">
        <v>2290</v>
      </c>
      <c r="F54" s="24" t="s">
        <v>47</v>
      </c>
      <c r="G54" s="61">
        <v>1</v>
      </c>
      <c r="H54" s="62"/>
      <c r="I54" s="62"/>
      <c r="J54" s="61">
        <f t="shared" si="8"/>
        <v>0</v>
      </c>
      <c r="K54" s="61">
        <f t="shared" si="9"/>
        <v>0</v>
      </c>
      <c r="L54" s="61">
        <f t="shared" si="10"/>
        <v>0</v>
      </c>
      <c r="M54" s="63">
        <f t="shared" si="11"/>
        <v>0</v>
      </c>
    </row>
    <row r="55" spans="2:13" x14ac:dyDescent="0.3">
      <c r="B55" s="22">
        <v>39</v>
      </c>
      <c r="C55" s="23" t="s">
        <v>2291</v>
      </c>
      <c r="D55" s="24" t="s">
        <v>40</v>
      </c>
      <c r="E55" s="69" t="s">
        <v>2292</v>
      </c>
      <c r="F55" s="24" t="s">
        <v>47</v>
      </c>
      <c r="G55" s="61">
        <v>2</v>
      </c>
      <c r="H55" s="28"/>
      <c r="I55" s="28"/>
      <c r="J55" s="27">
        <f t="shared" si="8"/>
        <v>0</v>
      </c>
      <c r="K55" s="27">
        <f t="shared" si="9"/>
        <v>0</v>
      </c>
      <c r="L55" s="27">
        <f t="shared" si="10"/>
        <v>0</v>
      </c>
      <c r="M55" s="29">
        <f t="shared" si="11"/>
        <v>0</v>
      </c>
    </row>
    <row r="56" spans="2:13" x14ac:dyDescent="0.3">
      <c r="B56" s="66">
        <v>40</v>
      </c>
      <c r="C56" s="67" t="s">
        <v>2293</v>
      </c>
      <c r="D56" s="24" t="s">
        <v>40</v>
      </c>
      <c r="E56" s="69" t="s">
        <v>2294</v>
      </c>
      <c r="F56" s="24" t="s">
        <v>47</v>
      </c>
      <c r="G56" s="61">
        <v>2</v>
      </c>
      <c r="H56" s="28"/>
      <c r="I56" s="28"/>
      <c r="J56" s="27">
        <f t="shared" si="8"/>
        <v>0</v>
      </c>
      <c r="K56" s="27">
        <f t="shared" si="9"/>
        <v>0</v>
      </c>
      <c r="L56" s="27">
        <f t="shared" si="10"/>
        <v>0</v>
      </c>
      <c r="M56" s="29">
        <f t="shared" si="11"/>
        <v>0</v>
      </c>
    </row>
    <row r="57" spans="2:13" ht="27.6" x14ac:dyDescent="0.3">
      <c r="B57" s="22">
        <v>41</v>
      </c>
      <c r="C57" s="23" t="s">
        <v>2295</v>
      </c>
      <c r="D57" s="24" t="s">
        <v>40</v>
      </c>
      <c r="E57" s="69" t="s">
        <v>2296</v>
      </c>
      <c r="F57" s="24" t="s">
        <v>47</v>
      </c>
      <c r="G57" s="61">
        <v>2</v>
      </c>
      <c r="H57" s="62"/>
      <c r="I57" s="62"/>
      <c r="J57" s="61">
        <f t="shared" si="8"/>
        <v>0</v>
      </c>
      <c r="K57" s="61">
        <f t="shared" si="9"/>
        <v>0</v>
      </c>
      <c r="L57" s="61">
        <f t="shared" si="10"/>
        <v>0</v>
      </c>
      <c r="M57" s="63">
        <f t="shared" si="11"/>
        <v>0</v>
      </c>
    </row>
    <row r="58" spans="2:13" x14ac:dyDescent="0.3">
      <c r="B58" s="66">
        <v>42</v>
      </c>
      <c r="C58" s="67" t="s">
        <v>2297</v>
      </c>
      <c r="D58" s="24" t="s">
        <v>40</v>
      </c>
      <c r="E58" s="69" t="s">
        <v>2298</v>
      </c>
      <c r="F58" s="24" t="s">
        <v>47</v>
      </c>
      <c r="G58" s="61">
        <v>1</v>
      </c>
      <c r="H58" s="62"/>
      <c r="I58" s="62"/>
      <c r="J58" s="61">
        <f t="shared" si="8"/>
        <v>0</v>
      </c>
      <c r="K58" s="61">
        <f t="shared" si="9"/>
        <v>0</v>
      </c>
      <c r="L58" s="61">
        <f t="shared" si="10"/>
        <v>0</v>
      </c>
      <c r="M58" s="63">
        <f t="shared" si="11"/>
        <v>0</v>
      </c>
    </row>
    <row r="59" spans="2:13" ht="69" x14ac:dyDescent="0.3">
      <c r="B59" s="22">
        <v>43</v>
      </c>
      <c r="C59" s="23" t="s">
        <v>2299</v>
      </c>
      <c r="D59" s="24" t="s">
        <v>40</v>
      </c>
      <c r="E59" s="69" t="s">
        <v>2300</v>
      </c>
      <c r="F59" s="24" t="s">
        <v>108</v>
      </c>
      <c r="G59" s="61">
        <v>12</v>
      </c>
      <c r="H59" s="82"/>
      <c r="I59" s="82"/>
      <c r="J59" s="83">
        <f t="shared" si="8"/>
        <v>0</v>
      </c>
      <c r="K59" s="83">
        <f t="shared" si="9"/>
        <v>0</v>
      </c>
      <c r="L59" s="83">
        <f t="shared" si="10"/>
        <v>0</v>
      </c>
      <c r="M59" s="84">
        <f t="shared" si="11"/>
        <v>0</v>
      </c>
    </row>
    <row r="60" spans="2:13" ht="69" x14ac:dyDescent="0.3">
      <c r="B60" s="66">
        <v>44</v>
      </c>
      <c r="C60" s="67" t="s">
        <v>2301</v>
      </c>
      <c r="D60" s="24" t="s">
        <v>40</v>
      </c>
      <c r="E60" s="69" t="s">
        <v>2302</v>
      </c>
      <c r="F60" s="24" t="s">
        <v>108</v>
      </c>
      <c r="G60" s="61">
        <v>12</v>
      </c>
      <c r="H60" s="82"/>
      <c r="I60" s="82"/>
      <c r="J60" s="83">
        <f t="shared" si="8"/>
        <v>0</v>
      </c>
      <c r="K60" s="83">
        <f t="shared" si="9"/>
        <v>0</v>
      </c>
      <c r="L60" s="83">
        <f t="shared" si="10"/>
        <v>0</v>
      </c>
      <c r="M60" s="84">
        <f t="shared" si="11"/>
        <v>0</v>
      </c>
    </row>
    <row r="61" spans="2:13" ht="69" x14ac:dyDescent="0.3">
      <c r="B61" s="22">
        <v>45</v>
      </c>
      <c r="C61" s="23" t="s">
        <v>2303</v>
      </c>
      <c r="D61" s="24" t="s">
        <v>40</v>
      </c>
      <c r="E61" s="69" t="s">
        <v>2304</v>
      </c>
      <c r="F61" s="24" t="s">
        <v>187</v>
      </c>
      <c r="G61" s="61">
        <v>6</v>
      </c>
      <c r="H61" s="82"/>
      <c r="I61" s="82"/>
      <c r="J61" s="83">
        <f t="shared" si="8"/>
        <v>0</v>
      </c>
      <c r="K61" s="83">
        <f t="shared" si="9"/>
        <v>0</v>
      </c>
      <c r="L61" s="83">
        <f t="shared" si="10"/>
        <v>0</v>
      </c>
      <c r="M61" s="84">
        <f t="shared" si="11"/>
        <v>0</v>
      </c>
    </row>
    <row r="62" spans="2:13" x14ac:dyDescent="0.3">
      <c r="B62" s="66">
        <v>46</v>
      </c>
      <c r="C62" s="67" t="s">
        <v>2305</v>
      </c>
      <c r="D62" s="24" t="s">
        <v>40</v>
      </c>
      <c r="E62" s="76" t="s">
        <v>1163</v>
      </c>
      <c r="F62" s="74" t="s">
        <v>41</v>
      </c>
      <c r="G62" s="61">
        <v>1</v>
      </c>
      <c r="H62" s="62"/>
      <c r="I62" s="62"/>
      <c r="J62" s="61">
        <f t="shared" si="8"/>
        <v>0</v>
      </c>
      <c r="K62" s="61">
        <f t="shared" si="9"/>
        <v>0</v>
      </c>
      <c r="L62" s="61">
        <f t="shared" si="10"/>
        <v>0</v>
      </c>
      <c r="M62" s="63">
        <f t="shared" si="11"/>
        <v>0</v>
      </c>
    </row>
    <row r="63" spans="2:13" x14ac:dyDescent="0.3">
      <c r="B63" s="22">
        <v>47</v>
      </c>
      <c r="C63" s="23" t="s">
        <v>2306</v>
      </c>
      <c r="D63" s="24" t="s">
        <v>40</v>
      </c>
      <c r="E63" s="69" t="s">
        <v>2307</v>
      </c>
      <c r="F63" s="24" t="s">
        <v>187</v>
      </c>
      <c r="G63" s="61">
        <v>6</v>
      </c>
      <c r="H63" s="62"/>
      <c r="I63" s="62"/>
      <c r="J63" s="61">
        <f t="shared" si="8"/>
        <v>0</v>
      </c>
      <c r="K63" s="61">
        <f t="shared" si="9"/>
        <v>0</v>
      </c>
      <c r="L63" s="61">
        <f t="shared" si="10"/>
        <v>0</v>
      </c>
      <c r="M63" s="63">
        <f t="shared" si="11"/>
        <v>0</v>
      </c>
    </row>
    <row r="64" spans="2:13" x14ac:dyDescent="0.3">
      <c r="B64" s="66"/>
      <c r="C64" s="67"/>
      <c r="D64" s="23"/>
      <c r="E64" s="52" t="s">
        <v>2308</v>
      </c>
      <c r="F64" s="70"/>
      <c r="G64" s="61"/>
      <c r="H64" s="62"/>
      <c r="I64" s="62"/>
      <c r="J64" s="61"/>
      <c r="K64" s="61"/>
      <c r="L64" s="61"/>
      <c r="M64" s="63"/>
    </row>
    <row r="65" spans="2:13" x14ac:dyDescent="0.3">
      <c r="B65" s="66">
        <v>48</v>
      </c>
      <c r="C65" s="67" t="s">
        <v>2309</v>
      </c>
      <c r="D65" s="51" t="s">
        <v>1090</v>
      </c>
      <c r="E65" s="76" t="s">
        <v>1283</v>
      </c>
      <c r="F65" s="74" t="s">
        <v>41</v>
      </c>
      <c r="G65" s="27">
        <v>1</v>
      </c>
      <c r="H65" s="62"/>
      <c r="I65" s="62"/>
      <c r="J65" s="61">
        <f t="shared" si="8"/>
        <v>0</v>
      </c>
      <c r="K65" s="61">
        <f t="shared" si="9"/>
        <v>0</v>
      </c>
      <c r="L65" s="61">
        <f t="shared" si="10"/>
        <v>0</v>
      </c>
      <c r="M65" s="63">
        <f t="shared" si="11"/>
        <v>0</v>
      </c>
    </row>
    <row r="66" spans="2:13" x14ac:dyDescent="0.3">
      <c r="B66" s="22">
        <v>49</v>
      </c>
      <c r="C66" s="23" t="s">
        <v>2310</v>
      </c>
      <c r="D66" s="51" t="s">
        <v>1090</v>
      </c>
      <c r="E66" s="76" t="s">
        <v>1285</v>
      </c>
      <c r="F66" s="74" t="s">
        <v>41</v>
      </c>
      <c r="G66" s="27">
        <v>1</v>
      </c>
      <c r="H66" s="62"/>
      <c r="I66" s="62"/>
      <c r="J66" s="61">
        <f t="shared" si="8"/>
        <v>0</v>
      </c>
      <c r="K66" s="61">
        <f t="shared" si="9"/>
        <v>0</v>
      </c>
      <c r="L66" s="61">
        <f t="shared" si="10"/>
        <v>0</v>
      </c>
      <c r="M66" s="63">
        <f t="shared" si="11"/>
        <v>0</v>
      </c>
    </row>
    <row r="67" spans="2:13" x14ac:dyDescent="0.3">
      <c r="B67" s="66">
        <v>50</v>
      </c>
      <c r="C67" s="67" t="s">
        <v>2311</v>
      </c>
      <c r="D67" s="24" t="s">
        <v>40</v>
      </c>
      <c r="E67" s="77" t="s">
        <v>1221</v>
      </c>
      <c r="F67" s="24" t="s">
        <v>41</v>
      </c>
      <c r="G67" s="27">
        <v>1</v>
      </c>
      <c r="H67" s="28"/>
      <c r="I67" s="28"/>
      <c r="J67" s="27">
        <f t="shared" si="8"/>
        <v>0</v>
      </c>
      <c r="K67" s="27">
        <f t="shared" si="9"/>
        <v>0</v>
      </c>
      <c r="L67" s="27">
        <f t="shared" si="10"/>
        <v>0</v>
      </c>
      <c r="M67" s="29">
        <f t="shared" si="11"/>
        <v>0</v>
      </c>
    </row>
    <row r="68" spans="2:13" ht="27.6" x14ac:dyDescent="0.3">
      <c r="B68" s="22">
        <v>51</v>
      </c>
      <c r="C68" s="23" t="s">
        <v>2312</v>
      </c>
      <c r="D68" s="51" t="s">
        <v>1090</v>
      </c>
      <c r="E68" s="71" t="s">
        <v>1289</v>
      </c>
      <c r="F68" s="79" t="s">
        <v>41</v>
      </c>
      <c r="G68" s="61">
        <v>1</v>
      </c>
      <c r="H68" s="62"/>
      <c r="I68" s="62"/>
      <c r="J68" s="61">
        <f t="shared" si="8"/>
        <v>0</v>
      </c>
      <c r="K68" s="61">
        <f t="shared" si="9"/>
        <v>0</v>
      </c>
      <c r="L68" s="61">
        <f t="shared" si="10"/>
        <v>0</v>
      </c>
      <c r="M68" s="63">
        <f t="shared" si="11"/>
        <v>0</v>
      </c>
    </row>
    <row r="69" spans="2:13" ht="24.6" thickBot="1" x14ac:dyDescent="0.35">
      <c r="B69" s="85"/>
      <c r="C69" s="12"/>
      <c r="D69" s="12"/>
      <c r="E69" s="86" t="s">
        <v>2313</v>
      </c>
      <c r="F69" s="87"/>
      <c r="G69" s="88"/>
      <c r="H69" s="89"/>
      <c r="I69" s="89"/>
      <c r="J69" s="88"/>
      <c r="K69" s="88"/>
      <c r="L69" s="88"/>
      <c r="M69" s="90"/>
    </row>
    <row r="70" spans="2:13" ht="15.6" thickTop="1" thickBot="1" x14ac:dyDescent="0.35">
      <c r="B70" s="11"/>
      <c r="C70" s="38"/>
      <c r="D70" s="38"/>
      <c r="E70" s="38" t="s">
        <v>42</v>
      </c>
      <c r="F70" s="38"/>
      <c r="G70" s="38"/>
      <c r="H70" s="38"/>
      <c r="I70" s="38"/>
      <c r="J70" s="39">
        <f>SUBTOTAL(9,J9:J68)</f>
        <v>0</v>
      </c>
      <c r="K70" s="39">
        <f>SUBTOTAL(9,K9:K68)</f>
        <v>0</v>
      </c>
      <c r="L70" s="39">
        <f>SUBTOTAL(9,L9:L68)</f>
        <v>0</v>
      </c>
      <c r="M70" s="40">
        <f>SUBTOTAL(9,M9:M68)</f>
        <v>0</v>
      </c>
    </row>
    <row r="71" spans="2:13" x14ac:dyDescent="0.3">
      <c r="B71" s="410"/>
      <c r="C71" s="410"/>
      <c r="D71" s="410"/>
      <c r="E71" s="410"/>
      <c r="F71" s="410"/>
      <c r="G71" s="410"/>
      <c r="H71" s="410"/>
      <c r="I71" s="410"/>
      <c r="J71" s="410"/>
      <c r="K71" s="410"/>
      <c r="L71" s="410"/>
      <c r="M71" s="410"/>
    </row>
  </sheetData>
  <mergeCells count="16">
    <mergeCell ref="B2:C2"/>
    <mergeCell ref="D2:H2"/>
    <mergeCell ref="I2:M2"/>
    <mergeCell ref="B3:C3"/>
    <mergeCell ref="D3:H3"/>
    <mergeCell ref="I3:M3"/>
    <mergeCell ref="B71:M71"/>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DB8F6-42F7-4093-B54A-D29DA20B89D7}">
  <dimension ref="B1:Q56"/>
  <sheetViews>
    <sheetView topLeftCell="A61" workbookViewId="0">
      <selection activeCell="E33" sqref="E33"/>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2314</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2315</v>
      </c>
      <c r="D9" s="18"/>
      <c r="E9" s="19" t="s">
        <v>39</v>
      </c>
      <c r="F9" s="19"/>
      <c r="G9" s="19"/>
      <c r="H9" s="19"/>
      <c r="I9" s="19"/>
      <c r="J9" s="20">
        <f>SUBTOTAL(9,J10:J17)</f>
        <v>0</v>
      </c>
      <c r="K9" s="20">
        <f>SUBTOTAL(9,K10:K17)</f>
        <v>0</v>
      </c>
      <c r="L9" s="20">
        <f>SUBTOTAL(9,L10:L17)</f>
        <v>0</v>
      </c>
      <c r="M9" s="21">
        <f>SUBTOTAL(9,M10:M17)</f>
        <v>0</v>
      </c>
      <c r="N9" s="16"/>
      <c r="O9" s="16"/>
      <c r="P9" s="16"/>
      <c r="Q9" s="16"/>
    </row>
    <row r="10" spans="2:17" ht="27.6" x14ac:dyDescent="0.3">
      <c r="B10" s="22">
        <v>1</v>
      </c>
      <c r="C10" s="23" t="s">
        <v>2316</v>
      </c>
      <c r="D10" s="24" t="s">
        <v>40</v>
      </c>
      <c r="E10" s="25" t="s">
        <v>2317</v>
      </c>
      <c r="F10" s="24" t="s">
        <v>41</v>
      </c>
      <c r="G10" s="27">
        <v>1</v>
      </c>
      <c r="H10" s="28"/>
      <c r="I10" s="28"/>
      <c r="J10" s="27">
        <f>G10*H10</f>
        <v>0</v>
      </c>
      <c r="K10" s="27">
        <f>G10*I10</f>
        <v>0</v>
      </c>
      <c r="L10" s="27">
        <f>J10+K10</f>
        <v>0</v>
      </c>
      <c r="M10" s="29">
        <f>L10*1.21</f>
        <v>0</v>
      </c>
    </row>
    <row r="11" spans="2:17" x14ac:dyDescent="0.3">
      <c r="B11" s="22">
        <v>2</v>
      </c>
      <c r="C11" s="23" t="s">
        <v>2318</v>
      </c>
      <c r="D11" s="24" t="s">
        <v>40</v>
      </c>
      <c r="E11" s="25" t="s">
        <v>2319</v>
      </c>
      <c r="F11" s="24" t="s">
        <v>41</v>
      </c>
      <c r="G11" s="27">
        <v>1</v>
      </c>
      <c r="H11" s="28"/>
      <c r="I11" s="28"/>
      <c r="J11" s="27">
        <f t="shared" ref="J11:J16" si="0">G11*H11</f>
        <v>0</v>
      </c>
      <c r="K11" s="27">
        <f t="shared" ref="K11:K16" si="1">G11*I11</f>
        <v>0</v>
      </c>
      <c r="L11" s="27">
        <f t="shared" ref="L11:L16" si="2">J11+K11</f>
        <v>0</v>
      </c>
      <c r="M11" s="29">
        <f t="shared" ref="M11:M16" si="3">L11*1.21</f>
        <v>0</v>
      </c>
    </row>
    <row r="12" spans="2:17" x14ac:dyDescent="0.3">
      <c r="B12" s="22">
        <v>3</v>
      </c>
      <c r="C12" s="23" t="s">
        <v>2320</v>
      </c>
      <c r="D12" s="24" t="s">
        <v>40</v>
      </c>
      <c r="E12" s="25" t="s">
        <v>1369</v>
      </c>
      <c r="F12" s="24" t="s">
        <v>41</v>
      </c>
      <c r="G12" s="27">
        <v>1</v>
      </c>
      <c r="H12" s="28"/>
      <c r="I12" s="28"/>
      <c r="J12" s="27">
        <f t="shared" si="0"/>
        <v>0</v>
      </c>
      <c r="K12" s="27">
        <f t="shared" si="1"/>
        <v>0</v>
      </c>
      <c r="L12" s="27">
        <f t="shared" si="2"/>
        <v>0</v>
      </c>
      <c r="M12" s="29">
        <f t="shared" si="3"/>
        <v>0</v>
      </c>
    </row>
    <row r="13" spans="2:17" x14ac:dyDescent="0.3">
      <c r="B13" s="22">
        <v>4</v>
      </c>
      <c r="C13" s="23" t="s">
        <v>2321</v>
      </c>
      <c r="D13" s="24" t="s">
        <v>40</v>
      </c>
      <c r="E13" s="25" t="s">
        <v>1371</v>
      </c>
      <c r="F13" s="24" t="s">
        <v>41</v>
      </c>
      <c r="G13" s="27">
        <v>1</v>
      </c>
      <c r="H13" s="28"/>
      <c r="I13" s="28"/>
      <c r="J13" s="27">
        <f t="shared" si="0"/>
        <v>0</v>
      </c>
      <c r="K13" s="27">
        <f t="shared" si="1"/>
        <v>0</v>
      </c>
      <c r="L13" s="27">
        <f t="shared" si="2"/>
        <v>0</v>
      </c>
      <c r="M13" s="29">
        <f t="shared" si="3"/>
        <v>0</v>
      </c>
    </row>
    <row r="14" spans="2:17" x14ac:dyDescent="0.3">
      <c r="B14" s="22">
        <v>5</v>
      </c>
      <c r="C14" s="23" t="s">
        <v>2322</v>
      </c>
      <c r="D14" s="24" t="s">
        <v>40</v>
      </c>
      <c r="E14" s="25" t="s">
        <v>2323</v>
      </c>
      <c r="F14" s="24" t="s">
        <v>41</v>
      </c>
      <c r="G14" s="27">
        <v>1</v>
      </c>
      <c r="H14" s="28"/>
      <c r="I14" s="28"/>
      <c r="J14" s="27">
        <f t="shared" si="0"/>
        <v>0</v>
      </c>
      <c r="K14" s="27">
        <f t="shared" si="1"/>
        <v>0</v>
      </c>
      <c r="L14" s="27">
        <f t="shared" si="2"/>
        <v>0</v>
      </c>
      <c r="M14" s="29">
        <f t="shared" si="3"/>
        <v>0</v>
      </c>
    </row>
    <row r="15" spans="2:17" x14ac:dyDescent="0.3">
      <c r="B15" s="22">
        <v>6</v>
      </c>
      <c r="C15" s="23" t="s">
        <v>2324</v>
      </c>
      <c r="D15" s="24" t="s">
        <v>40</v>
      </c>
      <c r="E15" s="25" t="s">
        <v>1375</v>
      </c>
      <c r="F15" s="24" t="s">
        <v>41</v>
      </c>
      <c r="G15" s="27">
        <v>1</v>
      </c>
      <c r="H15" s="28"/>
      <c r="I15" s="28"/>
      <c r="J15" s="27">
        <f t="shared" si="0"/>
        <v>0</v>
      </c>
      <c r="K15" s="27">
        <f t="shared" si="1"/>
        <v>0</v>
      </c>
      <c r="L15" s="27">
        <f t="shared" si="2"/>
        <v>0</v>
      </c>
      <c r="M15" s="29">
        <f t="shared" si="3"/>
        <v>0</v>
      </c>
    </row>
    <row r="16" spans="2:17" ht="27.6" x14ac:dyDescent="0.3">
      <c r="B16" s="22">
        <v>7</v>
      </c>
      <c r="C16" s="23" t="s">
        <v>2325</v>
      </c>
      <c r="D16" s="24" t="s">
        <v>40</v>
      </c>
      <c r="E16" s="25" t="s">
        <v>1377</v>
      </c>
      <c r="F16" s="24" t="s">
        <v>41</v>
      </c>
      <c r="G16" s="27">
        <v>1</v>
      </c>
      <c r="H16" s="28"/>
      <c r="I16" s="28"/>
      <c r="J16" s="27">
        <f t="shared" si="0"/>
        <v>0</v>
      </c>
      <c r="K16" s="27">
        <f t="shared" si="1"/>
        <v>0</v>
      </c>
      <c r="L16" s="27">
        <f t="shared" si="2"/>
        <v>0</v>
      </c>
      <c r="M16" s="29">
        <f t="shared" si="3"/>
        <v>0</v>
      </c>
    </row>
    <row r="17" spans="2:13" ht="27.6" x14ac:dyDescent="0.3">
      <c r="B17" s="22">
        <v>8</v>
      </c>
      <c r="C17" s="23" t="s">
        <v>2326</v>
      </c>
      <c r="D17" s="24" t="s">
        <v>40</v>
      </c>
      <c r="E17" s="25" t="s">
        <v>1379</v>
      </c>
      <c r="F17" s="24" t="s">
        <v>41</v>
      </c>
      <c r="G17" s="27">
        <v>1</v>
      </c>
      <c r="H17" s="28"/>
      <c r="I17" s="28"/>
      <c r="J17" s="27">
        <f>G17*H17</f>
        <v>0</v>
      </c>
      <c r="K17" s="27">
        <f>G17*I17</f>
        <v>0</v>
      </c>
      <c r="L17" s="27">
        <f>J17+K17</f>
        <v>0</v>
      </c>
      <c r="M17" s="29">
        <f>L17*1.21</f>
        <v>0</v>
      </c>
    </row>
    <row r="18" spans="2:13" x14ac:dyDescent="0.3">
      <c r="B18" s="17"/>
      <c r="C18" s="18" t="s">
        <v>2327</v>
      </c>
      <c r="D18" s="18"/>
      <c r="E18" s="19" t="s">
        <v>1401</v>
      </c>
      <c r="F18" s="19"/>
      <c r="G18" s="19"/>
      <c r="H18" s="19"/>
      <c r="I18" s="19"/>
      <c r="J18" s="20">
        <f>SUBTOTAL(9,J19:J38)</f>
        <v>0</v>
      </c>
      <c r="K18" s="20">
        <f>SUBTOTAL(9,K19:K38)</f>
        <v>0</v>
      </c>
      <c r="L18" s="20">
        <f>SUBTOTAL(9,L19:L38)</f>
        <v>0</v>
      </c>
      <c r="M18" s="21">
        <f>SUBTOTAL(9,M19:M38)</f>
        <v>0</v>
      </c>
    </row>
    <row r="19" spans="2:13" x14ac:dyDescent="0.3">
      <c r="B19" s="22">
        <v>9</v>
      </c>
      <c r="C19" s="23" t="s">
        <v>2328</v>
      </c>
      <c r="D19" s="24" t="s">
        <v>40</v>
      </c>
      <c r="E19" s="25" t="s">
        <v>2329</v>
      </c>
      <c r="F19" s="24" t="s">
        <v>108</v>
      </c>
      <c r="G19" s="27">
        <v>28</v>
      </c>
      <c r="H19" s="28"/>
      <c r="I19" s="28"/>
      <c r="J19" s="27">
        <f>G19*H19</f>
        <v>0</v>
      </c>
      <c r="K19" s="27">
        <f>G19*I19</f>
        <v>0</v>
      </c>
      <c r="L19" s="27">
        <f>J19+K19</f>
        <v>0</v>
      </c>
      <c r="M19" s="29">
        <f>L19*1.21</f>
        <v>0</v>
      </c>
    </row>
    <row r="20" spans="2:13" x14ac:dyDescent="0.3">
      <c r="B20" s="22">
        <v>10</v>
      </c>
      <c r="C20" s="23" t="s">
        <v>2330</v>
      </c>
      <c r="D20" s="24" t="s">
        <v>40</v>
      </c>
      <c r="E20" s="25" t="s">
        <v>2331</v>
      </c>
      <c r="F20" s="24" t="s">
        <v>108</v>
      </c>
      <c r="G20" s="27">
        <v>69</v>
      </c>
      <c r="H20" s="28"/>
      <c r="I20" s="28"/>
      <c r="J20" s="27">
        <f t="shared" ref="J20:J38" si="4">G20*H20</f>
        <v>0</v>
      </c>
      <c r="K20" s="27">
        <f t="shared" ref="K20:K38" si="5">G20*I20</f>
        <v>0</v>
      </c>
      <c r="L20" s="27">
        <f t="shared" ref="L20:L38" si="6">J20+K20</f>
        <v>0</v>
      </c>
      <c r="M20" s="29">
        <f t="shared" ref="M20:M38" si="7">L20*1.21</f>
        <v>0</v>
      </c>
    </row>
    <row r="21" spans="2:13" x14ac:dyDescent="0.3">
      <c r="B21" s="22">
        <v>11</v>
      </c>
      <c r="C21" s="23" t="s">
        <v>2332</v>
      </c>
      <c r="D21" s="24" t="s">
        <v>40</v>
      </c>
      <c r="E21" s="25" t="s">
        <v>2333</v>
      </c>
      <c r="F21" s="24" t="s">
        <v>108</v>
      </c>
      <c r="G21" s="27">
        <v>387</v>
      </c>
      <c r="H21" s="28"/>
      <c r="I21" s="28"/>
      <c r="J21" s="27">
        <f t="shared" si="4"/>
        <v>0</v>
      </c>
      <c r="K21" s="27">
        <f t="shared" si="5"/>
        <v>0</v>
      </c>
      <c r="L21" s="27">
        <f t="shared" si="6"/>
        <v>0</v>
      </c>
      <c r="M21" s="29">
        <f t="shared" si="7"/>
        <v>0</v>
      </c>
    </row>
    <row r="22" spans="2:13" x14ac:dyDescent="0.3">
      <c r="B22" s="22">
        <v>12</v>
      </c>
      <c r="C22" s="23" t="s">
        <v>2334</v>
      </c>
      <c r="D22" s="24" t="s">
        <v>40</v>
      </c>
      <c r="E22" s="25" t="s">
        <v>2335</v>
      </c>
      <c r="F22" s="24" t="s">
        <v>108</v>
      </c>
      <c r="G22" s="27">
        <v>45</v>
      </c>
      <c r="H22" s="28"/>
      <c r="I22" s="28"/>
      <c r="J22" s="27">
        <f t="shared" si="4"/>
        <v>0</v>
      </c>
      <c r="K22" s="27">
        <f t="shared" si="5"/>
        <v>0</v>
      </c>
      <c r="L22" s="27">
        <f t="shared" si="6"/>
        <v>0</v>
      </c>
      <c r="M22" s="29">
        <f t="shared" si="7"/>
        <v>0</v>
      </c>
    </row>
    <row r="23" spans="2:13" x14ac:dyDescent="0.3">
      <c r="B23" s="22">
        <v>13</v>
      </c>
      <c r="C23" s="23" t="s">
        <v>2336</v>
      </c>
      <c r="D23" s="24" t="s">
        <v>40</v>
      </c>
      <c r="E23" s="25" t="s">
        <v>2337</v>
      </c>
      <c r="F23" s="24" t="s">
        <v>108</v>
      </c>
      <c r="G23" s="27">
        <v>27</v>
      </c>
      <c r="H23" s="28"/>
      <c r="I23" s="28"/>
      <c r="J23" s="27">
        <f t="shared" si="4"/>
        <v>0</v>
      </c>
      <c r="K23" s="27">
        <f t="shared" si="5"/>
        <v>0</v>
      </c>
      <c r="L23" s="27">
        <f t="shared" si="6"/>
        <v>0</v>
      </c>
      <c r="M23" s="29">
        <f t="shared" si="7"/>
        <v>0</v>
      </c>
    </row>
    <row r="24" spans="2:13" x14ac:dyDescent="0.3">
      <c r="B24" s="22">
        <v>14</v>
      </c>
      <c r="C24" s="23" t="s">
        <v>2338</v>
      </c>
      <c r="D24" s="24" t="s">
        <v>40</v>
      </c>
      <c r="E24" s="25" t="s">
        <v>2339</v>
      </c>
      <c r="F24" s="24" t="s">
        <v>108</v>
      </c>
      <c r="G24" s="27">
        <v>30</v>
      </c>
      <c r="H24" s="28"/>
      <c r="I24" s="28"/>
      <c r="J24" s="27">
        <f t="shared" si="4"/>
        <v>0</v>
      </c>
      <c r="K24" s="27">
        <f t="shared" si="5"/>
        <v>0</v>
      </c>
      <c r="L24" s="27">
        <f t="shared" si="6"/>
        <v>0</v>
      </c>
      <c r="M24" s="29">
        <f t="shared" si="7"/>
        <v>0</v>
      </c>
    </row>
    <row r="25" spans="2:13" x14ac:dyDescent="0.3">
      <c r="B25" s="22">
        <v>15</v>
      </c>
      <c r="C25" s="23" t="s">
        <v>2340</v>
      </c>
      <c r="D25" s="24" t="s">
        <v>40</v>
      </c>
      <c r="E25" s="25" t="s">
        <v>2341</v>
      </c>
      <c r="F25" s="24" t="s">
        <v>108</v>
      </c>
      <c r="G25" s="27">
        <v>24</v>
      </c>
      <c r="H25" s="28"/>
      <c r="I25" s="28"/>
      <c r="J25" s="27">
        <f t="shared" si="4"/>
        <v>0</v>
      </c>
      <c r="K25" s="27">
        <f t="shared" si="5"/>
        <v>0</v>
      </c>
      <c r="L25" s="27">
        <f t="shared" si="6"/>
        <v>0</v>
      </c>
      <c r="M25" s="29">
        <f t="shared" si="7"/>
        <v>0</v>
      </c>
    </row>
    <row r="26" spans="2:13" x14ac:dyDescent="0.3">
      <c r="B26" s="22">
        <v>16</v>
      </c>
      <c r="C26" s="23" t="s">
        <v>2342</v>
      </c>
      <c r="D26" s="24" t="s">
        <v>40</v>
      </c>
      <c r="E26" s="25" t="s">
        <v>2343</v>
      </c>
      <c r="F26" s="24" t="s">
        <v>108</v>
      </c>
      <c r="G26" s="27">
        <v>32</v>
      </c>
      <c r="H26" s="28"/>
      <c r="I26" s="28"/>
      <c r="J26" s="27">
        <f t="shared" si="4"/>
        <v>0</v>
      </c>
      <c r="K26" s="27">
        <f t="shared" si="5"/>
        <v>0</v>
      </c>
      <c r="L26" s="27">
        <f t="shared" si="6"/>
        <v>0</v>
      </c>
      <c r="M26" s="29">
        <f t="shared" si="7"/>
        <v>0</v>
      </c>
    </row>
    <row r="27" spans="2:13" x14ac:dyDescent="0.3">
      <c r="B27" s="22">
        <v>17</v>
      </c>
      <c r="C27" s="23" t="s">
        <v>2344</v>
      </c>
      <c r="D27" s="24" t="s">
        <v>40</v>
      </c>
      <c r="E27" s="25" t="s">
        <v>1523</v>
      </c>
      <c r="F27" s="24" t="s">
        <v>108</v>
      </c>
      <c r="G27" s="27">
        <v>47</v>
      </c>
      <c r="H27" s="28"/>
      <c r="I27" s="28"/>
      <c r="J27" s="27">
        <f t="shared" si="4"/>
        <v>0</v>
      </c>
      <c r="K27" s="27">
        <f t="shared" si="5"/>
        <v>0</v>
      </c>
      <c r="L27" s="27">
        <f t="shared" si="6"/>
        <v>0</v>
      </c>
      <c r="M27" s="29">
        <f t="shared" si="7"/>
        <v>0</v>
      </c>
    </row>
    <row r="28" spans="2:13" x14ac:dyDescent="0.3">
      <c r="B28" s="22">
        <v>18</v>
      </c>
      <c r="C28" s="23" t="s">
        <v>2345</v>
      </c>
      <c r="D28" s="24" t="s">
        <v>40</v>
      </c>
      <c r="E28" s="25" t="s">
        <v>2346</v>
      </c>
      <c r="F28" s="24" t="s">
        <v>108</v>
      </c>
      <c r="G28" s="27">
        <v>30</v>
      </c>
      <c r="H28" s="28"/>
      <c r="I28" s="28"/>
      <c r="J28" s="27">
        <f t="shared" si="4"/>
        <v>0</v>
      </c>
      <c r="K28" s="27">
        <f t="shared" si="5"/>
        <v>0</v>
      </c>
      <c r="L28" s="27">
        <f t="shared" si="6"/>
        <v>0</v>
      </c>
      <c r="M28" s="29">
        <f t="shared" si="7"/>
        <v>0</v>
      </c>
    </row>
    <row r="29" spans="2:13" x14ac:dyDescent="0.3">
      <c r="B29" s="22">
        <v>19</v>
      </c>
      <c r="C29" s="23" t="s">
        <v>2347</v>
      </c>
      <c r="D29" s="24" t="s">
        <v>40</v>
      </c>
      <c r="E29" s="25" t="s">
        <v>2348</v>
      </c>
      <c r="F29" s="24" t="s">
        <v>108</v>
      </c>
      <c r="G29" s="27">
        <v>15</v>
      </c>
      <c r="H29" s="28"/>
      <c r="I29" s="28"/>
      <c r="J29" s="27">
        <f t="shared" si="4"/>
        <v>0</v>
      </c>
      <c r="K29" s="27">
        <f t="shared" si="5"/>
        <v>0</v>
      </c>
      <c r="L29" s="27">
        <f t="shared" si="6"/>
        <v>0</v>
      </c>
      <c r="M29" s="29">
        <f t="shared" si="7"/>
        <v>0</v>
      </c>
    </row>
    <row r="30" spans="2:13" x14ac:dyDescent="0.3">
      <c r="B30" s="22">
        <v>20</v>
      </c>
      <c r="C30" s="23" t="s">
        <v>2349</v>
      </c>
      <c r="D30" s="24" t="s">
        <v>40</v>
      </c>
      <c r="E30" s="25" t="s">
        <v>2350</v>
      </c>
      <c r="F30" s="24" t="s">
        <v>108</v>
      </c>
      <c r="G30" s="27">
        <v>15</v>
      </c>
      <c r="H30" s="28"/>
      <c r="I30" s="28"/>
      <c r="J30" s="27">
        <f t="shared" si="4"/>
        <v>0</v>
      </c>
      <c r="K30" s="27">
        <f t="shared" si="5"/>
        <v>0</v>
      </c>
      <c r="L30" s="27">
        <f t="shared" si="6"/>
        <v>0</v>
      </c>
      <c r="M30" s="29">
        <f t="shared" si="7"/>
        <v>0</v>
      </c>
    </row>
    <row r="31" spans="2:13" x14ac:dyDescent="0.3">
      <c r="B31" s="22">
        <v>21</v>
      </c>
      <c r="C31" s="23" t="s">
        <v>2351</v>
      </c>
      <c r="D31" s="24" t="s">
        <v>40</v>
      </c>
      <c r="E31" s="25" t="s">
        <v>1531</v>
      </c>
      <c r="F31" s="24" t="s">
        <v>108</v>
      </c>
      <c r="G31" s="27">
        <v>110</v>
      </c>
      <c r="H31" s="28"/>
      <c r="I31" s="28"/>
      <c r="J31" s="27">
        <f t="shared" si="4"/>
        <v>0</v>
      </c>
      <c r="K31" s="27">
        <f t="shared" si="5"/>
        <v>0</v>
      </c>
      <c r="L31" s="27">
        <f t="shared" si="6"/>
        <v>0</v>
      </c>
      <c r="M31" s="29">
        <f t="shared" si="7"/>
        <v>0</v>
      </c>
    </row>
    <row r="32" spans="2:13" x14ac:dyDescent="0.3">
      <c r="B32" s="22">
        <v>22</v>
      </c>
      <c r="C32" s="23" t="s">
        <v>2352</v>
      </c>
      <c r="D32" s="24" t="s">
        <v>40</v>
      </c>
      <c r="E32" s="25" t="s">
        <v>2353</v>
      </c>
      <c r="F32" s="24" t="s">
        <v>108</v>
      </c>
      <c r="G32" s="27">
        <v>8</v>
      </c>
      <c r="H32" s="28"/>
      <c r="I32" s="28"/>
      <c r="J32" s="27">
        <f t="shared" si="4"/>
        <v>0</v>
      </c>
      <c r="K32" s="27">
        <f t="shared" si="5"/>
        <v>0</v>
      </c>
      <c r="L32" s="27">
        <f t="shared" si="6"/>
        <v>0</v>
      </c>
      <c r="M32" s="29">
        <f t="shared" si="7"/>
        <v>0</v>
      </c>
    </row>
    <row r="33" spans="2:13" x14ac:dyDescent="0.3">
      <c r="B33" s="22">
        <v>23</v>
      </c>
      <c r="C33" s="23" t="s">
        <v>2354</v>
      </c>
      <c r="D33" s="24" t="s">
        <v>40</v>
      </c>
      <c r="E33" s="25" t="s">
        <v>1529</v>
      </c>
      <c r="F33" s="24" t="s">
        <v>108</v>
      </c>
      <c r="G33" s="27">
        <v>27</v>
      </c>
      <c r="H33" s="28"/>
      <c r="I33" s="28"/>
      <c r="J33" s="27">
        <f t="shared" si="4"/>
        <v>0</v>
      </c>
      <c r="K33" s="27">
        <f t="shared" si="5"/>
        <v>0</v>
      </c>
      <c r="L33" s="27">
        <f t="shared" si="6"/>
        <v>0</v>
      </c>
      <c r="M33" s="29">
        <f t="shared" si="7"/>
        <v>0</v>
      </c>
    </row>
    <row r="34" spans="2:13" x14ac:dyDescent="0.3">
      <c r="B34" s="22">
        <v>24</v>
      </c>
      <c r="C34" s="23" t="s">
        <v>2355</v>
      </c>
      <c r="D34" s="24" t="s">
        <v>40</v>
      </c>
      <c r="E34" s="25" t="s">
        <v>2356</v>
      </c>
      <c r="F34" s="24" t="s">
        <v>108</v>
      </c>
      <c r="G34" s="27">
        <v>24</v>
      </c>
      <c r="H34" s="28"/>
      <c r="I34" s="28"/>
      <c r="J34" s="27">
        <f t="shared" si="4"/>
        <v>0</v>
      </c>
      <c r="K34" s="27">
        <f t="shared" si="5"/>
        <v>0</v>
      </c>
      <c r="L34" s="27">
        <f t="shared" si="6"/>
        <v>0</v>
      </c>
      <c r="M34" s="29">
        <f t="shared" si="7"/>
        <v>0</v>
      </c>
    </row>
    <row r="35" spans="2:13" x14ac:dyDescent="0.3">
      <c r="B35" s="22">
        <v>25</v>
      </c>
      <c r="C35" s="23" t="s">
        <v>2357</v>
      </c>
      <c r="D35" s="24" t="s">
        <v>40</v>
      </c>
      <c r="E35" s="25" t="s">
        <v>2358</v>
      </c>
      <c r="F35" s="24" t="s">
        <v>108</v>
      </c>
      <c r="G35" s="27">
        <v>8</v>
      </c>
      <c r="H35" s="28"/>
      <c r="I35" s="28"/>
      <c r="J35" s="27">
        <f t="shared" si="4"/>
        <v>0</v>
      </c>
      <c r="K35" s="27">
        <f t="shared" si="5"/>
        <v>0</v>
      </c>
      <c r="L35" s="27">
        <f t="shared" si="6"/>
        <v>0</v>
      </c>
      <c r="M35" s="29">
        <f t="shared" si="7"/>
        <v>0</v>
      </c>
    </row>
    <row r="36" spans="2:13" x14ac:dyDescent="0.3">
      <c r="B36" s="22">
        <v>26</v>
      </c>
      <c r="C36" s="23" t="s">
        <v>2359</v>
      </c>
      <c r="D36" s="24" t="s">
        <v>40</v>
      </c>
      <c r="E36" s="25" t="s">
        <v>2360</v>
      </c>
      <c r="F36" s="24" t="s">
        <v>108</v>
      </c>
      <c r="G36" s="27">
        <v>192</v>
      </c>
      <c r="H36" s="28"/>
      <c r="I36" s="28"/>
      <c r="J36" s="27">
        <f t="shared" si="4"/>
        <v>0</v>
      </c>
      <c r="K36" s="27">
        <f t="shared" si="5"/>
        <v>0</v>
      </c>
      <c r="L36" s="27">
        <f t="shared" si="6"/>
        <v>0</v>
      </c>
      <c r="M36" s="29">
        <f t="shared" si="7"/>
        <v>0</v>
      </c>
    </row>
    <row r="37" spans="2:13" x14ac:dyDescent="0.3">
      <c r="B37" s="22">
        <v>27</v>
      </c>
      <c r="C37" s="23" t="s">
        <v>2361</v>
      </c>
      <c r="D37" s="24" t="s">
        <v>40</v>
      </c>
      <c r="E37" s="25" t="s">
        <v>2362</v>
      </c>
      <c r="F37" s="24" t="s">
        <v>108</v>
      </c>
      <c r="G37" s="27">
        <v>91</v>
      </c>
      <c r="H37" s="28"/>
      <c r="I37" s="28"/>
      <c r="J37" s="27">
        <f t="shared" si="4"/>
        <v>0</v>
      </c>
      <c r="K37" s="27">
        <f t="shared" si="5"/>
        <v>0</v>
      </c>
      <c r="L37" s="27">
        <f t="shared" si="6"/>
        <v>0</v>
      </c>
      <c r="M37" s="29">
        <f t="shared" si="7"/>
        <v>0</v>
      </c>
    </row>
    <row r="38" spans="2:13" x14ac:dyDescent="0.3">
      <c r="B38" s="22">
        <v>28</v>
      </c>
      <c r="C38" s="23" t="s">
        <v>2363</v>
      </c>
      <c r="D38" s="24" t="s">
        <v>40</v>
      </c>
      <c r="E38" s="25" t="s">
        <v>2364</v>
      </c>
      <c r="F38" s="24" t="s">
        <v>108</v>
      </c>
      <c r="G38" s="27">
        <v>15</v>
      </c>
      <c r="H38" s="28"/>
      <c r="I38" s="28"/>
      <c r="J38" s="27">
        <f t="shared" si="4"/>
        <v>0</v>
      </c>
      <c r="K38" s="27">
        <f t="shared" si="5"/>
        <v>0</v>
      </c>
      <c r="L38" s="27">
        <f t="shared" si="6"/>
        <v>0</v>
      </c>
      <c r="M38" s="29">
        <f t="shared" si="7"/>
        <v>0</v>
      </c>
    </row>
    <row r="39" spans="2:13" x14ac:dyDescent="0.3">
      <c r="B39" s="42"/>
      <c r="C39" s="18" t="s">
        <v>2365</v>
      </c>
      <c r="D39" s="43"/>
      <c r="E39" s="19" t="s">
        <v>1445</v>
      </c>
      <c r="F39" s="19"/>
      <c r="G39" s="19"/>
      <c r="H39" s="19"/>
      <c r="I39" s="19"/>
      <c r="J39" s="20">
        <f>SUBTOTAL(9,J40:J54)</f>
        <v>0</v>
      </c>
      <c r="K39" s="20">
        <f>SUBTOTAL(9,K40:K54)</f>
        <v>0</v>
      </c>
      <c r="L39" s="20">
        <f>SUBTOTAL(9,L40:L54)</f>
        <v>0</v>
      </c>
      <c r="M39" s="21">
        <f>SUBTOTAL(9,M40:M54)</f>
        <v>0</v>
      </c>
    </row>
    <row r="40" spans="2:13" x14ac:dyDescent="0.3">
      <c r="B40" s="22">
        <v>29</v>
      </c>
      <c r="C40" s="23" t="s">
        <v>2366</v>
      </c>
      <c r="D40" s="24" t="s">
        <v>40</v>
      </c>
      <c r="E40" s="25" t="s">
        <v>1447</v>
      </c>
      <c r="F40" s="24" t="s">
        <v>108</v>
      </c>
      <c r="G40" s="27">
        <v>15</v>
      </c>
      <c r="H40" s="28"/>
      <c r="I40" s="28"/>
      <c r="J40" s="27">
        <f t="shared" ref="J40:J42" si="8">G40*H40</f>
        <v>0</v>
      </c>
      <c r="K40" s="27">
        <f t="shared" ref="K40:K42" si="9">G40*I40</f>
        <v>0</v>
      </c>
      <c r="L40" s="27">
        <f t="shared" ref="L40:L42" si="10">J40+K40</f>
        <v>0</v>
      </c>
      <c r="M40" s="29">
        <f t="shared" ref="M40:M42" si="11">L40*1.21</f>
        <v>0</v>
      </c>
    </row>
    <row r="41" spans="2:13" ht="27.6" x14ac:dyDescent="0.3">
      <c r="B41" s="22">
        <v>30</v>
      </c>
      <c r="C41" s="23" t="s">
        <v>2367</v>
      </c>
      <c r="D41" s="24" t="s">
        <v>40</v>
      </c>
      <c r="E41" s="25" t="s">
        <v>1449</v>
      </c>
      <c r="F41" s="24" t="s">
        <v>108</v>
      </c>
      <c r="G41" s="27">
        <v>11</v>
      </c>
      <c r="H41" s="28"/>
      <c r="I41" s="28"/>
      <c r="J41" s="27">
        <f t="shared" si="8"/>
        <v>0</v>
      </c>
      <c r="K41" s="27">
        <f t="shared" si="9"/>
        <v>0</v>
      </c>
      <c r="L41" s="27">
        <f t="shared" si="10"/>
        <v>0</v>
      </c>
      <c r="M41" s="29">
        <f t="shared" si="11"/>
        <v>0</v>
      </c>
    </row>
    <row r="42" spans="2:13" x14ac:dyDescent="0.3">
      <c r="B42" s="22">
        <v>31</v>
      </c>
      <c r="C42" s="23" t="s">
        <v>2368</v>
      </c>
      <c r="D42" s="24" t="s">
        <v>40</v>
      </c>
      <c r="E42" s="25" t="s">
        <v>1451</v>
      </c>
      <c r="F42" s="24" t="s">
        <v>108</v>
      </c>
      <c r="G42" s="27">
        <v>29</v>
      </c>
      <c r="H42" s="28"/>
      <c r="I42" s="28"/>
      <c r="J42" s="27">
        <f t="shared" si="8"/>
        <v>0</v>
      </c>
      <c r="K42" s="27">
        <f t="shared" si="9"/>
        <v>0</v>
      </c>
      <c r="L42" s="27">
        <f t="shared" si="10"/>
        <v>0</v>
      </c>
      <c r="M42" s="29">
        <f t="shared" si="11"/>
        <v>0</v>
      </c>
    </row>
    <row r="43" spans="2:13" ht="27.6" x14ac:dyDescent="0.3">
      <c r="B43" s="22">
        <v>32</v>
      </c>
      <c r="C43" s="23" t="s">
        <v>2369</v>
      </c>
      <c r="D43" s="24" t="s">
        <v>40</v>
      </c>
      <c r="E43" s="25" t="s">
        <v>2370</v>
      </c>
      <c r="F43" s="24" t="s">
        <v>108</v>
      </c>
      <c r="G43" s="27">
        <v>12</v>
      </c>
      <c r="H43" s="28"/>
      <c r="I43" s="28"/>
      <c r="J43" s="27">
        <f>G43*H43</f>
        <v>0</v>
      </c>
      <c r="K43" s="27">
        <f>G43*I43</f>
        <v>0</v>
      </c>
      <c r="L43" s="27">
        <f>J43+K43</f>
        <v>0</v>
      </c>
      <c r="M43" s="29">
        <f>L43*1.21</f>
        <v>0</v>
      </c>
    </row>
    <row r="44" spans="2:13" x14ac:dyDescent="0.3">
      <c r="B44" s="22">
        <v>33</v>
      </c>
      <c r="C44" s="23" t="s">
        <v>2371</v>
      </c>
      <c r="D44" s="24" t="s">
        <v>40</v>
      </c>
      <c r="E44" s="25" t="s">
        <v>2372</v>
      </c>
      <c r="F44" s="24" t="s">
        <v>108</v>
      </c>
      <c r="G44" s="27">
        <v>21</v>
      </c>
      <c r="H44" s="28"/>
      <c r="I44" s="28"/>
      <c r="J44" s="27">
        <f>G44*H44</f>
        <v>0</v>
      </c>
      <c r="K44" s="27">
        <f>G44*I44</f>
        <v>0</v>
      </c>
      <c r="L44" s="27">
        <f>J44+K44</f>
        <v>0</v>
      </c>
      <c r="M44" s="29">
        <f>L44*1.21</f>
        <v>0</v>
      </c>
    </row>
    <row r="45" spans="2:13" ht="27.6" x14ac:dyDescent="0.3">
      <c r="B45" s="22">
        <v>34</v>
      </c>
      <c r="C45" s="23" t="s">
        <v>2373</v>
      </c>
      <c r="D45" s="24" t="s">
        <v>40</v>
      </c>
      <c r="E45" s="25" t="s">
        <v>2374</v>
      </c>
      <c r="F45" s="24" t="s">
        <v>108</v>
      </c>
      <c r="G45" s="27">
        <v>9</v>
      </c>
      <c r="H45" s="28"/>
      <c r="I45" s="28"/>
      <c r="J45" s="27">
        <f>G45*H45</f>
        <v>0</v>
      </c>
      <c r="K45" s="27">
        <f>G45*I45</f>
        <v>0</v>
      </c>
      <c r="L45" s="27">
        <f>J45+K45</f>
        <v>0</v>
      </c>
      <c r="M45" s="29">
        <f>L45*1.21</f>
        <v>0</v>
      </c>
    </row>
    <row r="46" spans="2:13" x14ac:dyDescent="0.3">
      <c r="B46" s="22">
        <v>35</v>
      </c>
      <c r="C46" s="23" t="s">
        <v>2375</v>
      </c>
      <c r="D46" s="24" t="s">
        <v>40</v>
      </c>
      <c r="E46" s="103" t="s">
        <v>2376</v>
      </c>
      <c r="F46" s="24" t="s">
        <v>47</v>
      </c>
      <c r="G46" s="27">
        <v>1</v>
      </c>
      <c r="H46" s="28"/>
      <c r="I46" s="28"/>
      <c r="J46" s="27">
        <f t="shared" ref="J46:J52" si="12">G46*H46</f>
        <v>0</v>
      </c>
      <c r="K46" s="27">
        <f t="shared" ref="K46:K52" si="13">G46*I46</f>
        <v>0</v>
      </c>
      <c r="L46" s="27">
        <f t="shared" ref="L46:L54" si="14">J46+K46</f>
        <v>0</v>
      </c>
      <c r="M46" s="29">
        <f t="shared" ref="M46:M54" si="15">L46*1.21</f>
        <v>0</v>
      </c>
    </row>
    <row r="47" spans="2:13" x14ac:dyDescent="0.3">
      <c r="B47" s="22">
        <v>36</v>
      </c>
      <c r="C47" s="23" t="s">
        <v>2377</v>
      </c>
      <c r="D47" s="24" t="s">
        <v>40</v>
      </c>
      <c r="E47" s="103" t="s">
        <v>2378</v>
      </c>
      <c r="F47" s="24" t="s">
        <v>47</v>
      </c>
      <c r="G47" s="27">
        <v>420</v>
      </c>
      <c r="H47" s="28"/>
      <c r="I47" s="28"/>
      <c r="J47" s="27">
        <f t="shared" si="12"/>
        <v>0</v>
      </c>
      <c r="K47" s="27">
        <f t="shared" si="13"/>
        <v>0</v>
      </c>
      <c r="L47" s="27">
        <f t="shared" si="14"/>
        <v>0</v>
      </c>
      <c r="M47" s="29">
        <f t="shared" si="15"/>
        <v>0</v>
      </c>
    </row>
    <row r="48" spans="2:13" x14ac:dyDescent="0.3">
      <c r="B48" s="22">
        <v>37</v>
      </c>
      <c r="C48" s="23" t="s">
        <v>2379</v>
      </c>
      <c r="D48" s="24" t="s">
        <v>40</v>
      </c>
      <c r="E48" s="25" t="s">
        <v>2380</v>
      </c>
      <c r="F48" s="24" t="s">
        <v>47</v>
      </c>
      <c r="G48" s="27">
        <v>1</v>
      </c>
      <c r="H48" s="28"/>
      <c r="I48" s="28"/>
      <c r="J48" s="27">
        <f t="shared" si="12"/>
        <v>0</v>
      </c>
      <c r="K48" s="27">
        <f t="shared" si="13"/>
        <v>0</v>
      </c>
      <c r="L48" s="27">
        <f t="shared" si="14"/>
        <v>0</v>
      </c>
      <c r="M48" s="29">
        <f t="shared" si="15"/>
        <v>0</v>
      </c>
    </row>
    <row r="49" spans="2:13" ht="27.6" x14ac:dyDescent="0.3">
      <c r="B49" s="22">
        <v>38</v>
      </c>
      <c r="C49" s="23" t="s">
        <v>2381</v>
      </c>
      <c r="D49" s="24" t="s">
        <v>40</v>
      </c>
      <c r="E49" s="25" t="s">
        <v>2382</v>
      </c>
      <c r="F49" s="24" t="s">
        <v>47</v>
      </c>
      <c r="G49" s="27">
        <v>26</v>
      </c>
      <c r="H49" s="28"/>
      <c r="I49" s="28"/>
      <c r="J49" s="27">
        <f t="shared" si="12"/>
        <v>0</v>
      </c>
      <c r="K49" s="27">
        <f t="shared" si="13"/>
        <v>0</v>
      </c>
      <c r="L49" s="27">
        <f t="shared" si="14"/>
        <v>0</v>
      </c>
      <c r="M49" s="29">
        <f t="shared" si="15"/>
        <v>0</v>
      </c>
    </row>
    <row r="50" spans="2:13" x14ac:dyDescent="0.3">
      <c r="B50" s="22">
        <v>39</v>
      </c>
      <c r="C50" s="23" t="s">
        <v>2383</v>
      </c>
      <c r="D50" s="24" t="s">
        <v>40</v>
      </c>
      <c r="E50" s="25" t="s">
        <v>2384</v>
      </c>
      <c r="F50" s="24" t="s">
        <v>47</v>
      </c>
      <c r="G50" s="27">
        <v>6</v>
      </c>
      <c r="H50" s="28"/>
      <c r="I50" s="28"/>
      <c r="J50" s="27">
        <f t="shared" si="12"/>
        <v>0</v>
      </c>
      <c r="K50" s="27">
        <f t="shared" si="13"/>
        <v>0</v>
      </c>
      <c r="L50" s="27">
        <f t="shared" si="14"/>
        <v>0</v>
      </c>
      <c r="M50" s="29">
        <f t="shared" si="15"/>
        <v>0</v>
      </c>
    </row>
    <row r="51" spans="2:13" x14ac:dyDescent="0.3">
      <c r="B51" s="22">
        <v>40</v>
      </c>
      <c r="C51" s="23" t="s">
        <v>2385</v>
      </c>
      <c r="D51" s="24" t="s">
        <v>40</v>
      </c>
      <c r="E51" s="25" t="s">
        <v>2386</v>
      </c>
      <c r="F51" s="24" t="s">
        <v>47</v>
      </c>
      <c r="G51" s="27">
        <v>10</v>
      </c>
      <c r="H51" s="28"/>
      <c r="I51" s="28"/>
      <c r="J51" s="27">
        <f t="shared" si="12"/>
        <v>0</v>
      </c>
      <c r="K51" s="27">
        <f t="shared" si="13"/>
        <v>0</v>
      </c>
      <c r="L51" s="27">
        <f t="shared" si="14"/>
        <v>0</v>
      </c>
      <c r="M51" s="29">
        <f t="shared" si="15"/>
        <v>0</v>
      </c>
    </row>
    <row r="52" spans="2:13" x14ac:dyDescent="0.3">
      <c r="B52" s="22">
        <v>41</v>
      </c>
      <c r="C52" s="23" t="s">
        <v>2387</v>
      </c>
      <c r="D52" s="24" t="s">
        <v>40</v>
      </c>
      <c r="E52" s="25" t="s">
        <v>2388</v>
      </c>
      <c r="F52" s="24" t="s">
        <v>47</v>
      </c>
      <c r="G52" s="27">
        <v>3</v>
      </c>
      <c r="H52" s="28"/>
      <c r="I52" s="28"/>
      <c r="J52" s="27">
        <f t="shared" si="12"/>
        <v>0</v>
      </c>
      <c r="K52" s="27">
        <f t="shared" si="13"/>
        <v>0</v>
      </c>
      <c r="L52" s="27">
        <f t="shared" si="14"/>
        <v>0</v>
      </c>
      <c r="M52" s="29">
        <f t="shared" si="15"/>
        <v>0</v>
      </c>
    </row>
    <row r="53" spans="2:13" x14ac:dyDescent="0.3">
      <c r="B53" s="22">
        <v>42</v>
      </c>
      <c r="C53" s="23" t="s">
        <v>2389</v>
      </c>
      <c r="D53" s="24" t="s">
        <v>40</v>
      </c>
      <c r="E53" s="25" t="s">
        <v>2390</v>
      </c>
      <c r="F53" s="24" t="s">
        <v>47</v>
      </c>
      <c r="G53" s="27">
        <v>3</v>
      </c>
      <c r="H53" s="28"/>
      <c r="I53" s="28"/>
      <c r="J53" s="27">
        <f>G53*H53</f>
        <v>0</v>
      </c>
      <c r="K53" s="27">
        <f>G53*I53</f>
        <v>0</v>
      </c>
      <c r="L53" s="27">
        <f t="shared" si="14"/>
        <v>0</v>
      </c>
      <c r="M53" s="29">
        <f t="shared" si="15"/>
        <v>0</v>
      </c>
    </row>
    <row r="54" spans="2:13" ht="15" thickBot="1" x14ac:dyDescent="0.35">
      <c r="B54" s="31">
        <v>43</v>
      </c>
      <c r="C54" s="12" t="s">
        <v>2391</v>
      </c>
      <c r="D54" s="32" t="s">
        <v>40</v>
      </c>
      <c r="E54" s="33" t="s">
        <v>2392</v>
      </c>
      <c r="F54" s="32" t="s">
        <v>41</v>
      </c>
      <c r="G54" s="35">
        <v>1</v>
      </c>
      <c r="H54" s="36"/>
      <c r="I54" s="36"/>
      <c r="J54" s="35">
        <f>G54*H54</f>
        <v>0</v>
      </c>
      <c r="K54" s="35">
        <f>G54*I54</f>
        <v>0</v>
      </c>
      <c r="L54" s="35">
        <f t="shared" si="14"/>
        <v>0</v>
      </c>
      <c r="M54" s="37">
        <f t="shared" si="15"/>
        <v>0</v>
      </c>
    </row>
    <row r="55" spans="2:13" ht="15.6" thickTop="1" thickBot="1" x14ac:dyDescent="0.35">
      <c r="B55" s="11"/>
      <c r="C55" s="38"/>
      <c r="D55" s="38"/>
      <c r="E55" s="38" t="s">
        <v>42</v>
      </c>
      <c r="F55" s="38"/>
      <c r="G55" s="38"/>
      <c r="H55" s="38"/>
      <c r="I55" s="38"/>
      <c r="J55" s="39">
        <f>SUBTOTAL(9,J9:J54)</f>
        <v>0</v>
      </c>
      <c r="K55" s="39">
        <f>SUBTOTAL(9,K9:K54)</f>
        <v>0</v>
      </c>
      <c r="L55" s="39">
        <f>SUBTOTAL(9,L9:L54)</f>
        <v>0</v>
      </c>
      <c r="M55" s="40">
        <f>SUBTOTAL(9,M9:M54)</f>
        <v>0</v>
      </c>
    </row>
    <row r="56" spans="2:13" x14ac:dyDescent="0.3">
      <c r="B56" s="410"/>
      <c r="C56" s="410"/>
      <c r="D56" s="410"/>
      <c r="E56" s="410"/>
      <c r="F56" s="410"/>
      <c r="G56" s="410"/>
      <c r="H56" s="410"/>
      <c r="I56" s="410"/>
      <c r="J56" s="410"/>
      <c r="K56" s="410"/>
      <c r="L56" s="410"/>
      <c r="M56" s="410"/>
    </row>
  </sheetData>
  <mergeCells count="16">
    <mergeCell ref="B2:C2"/>
    <mergeCell ref="D2:H2"/>
    <mergeCell ref="I2:M2"/>
    <mergeCell ref="B3:C3"/>
    <mergeCell ref="D3:H3"/>
    <mergeCell ref="I3:M3"/>
    <mergeCell ref="B56:M56"/>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EB0A2-6896-4830-B528-75416C27688B}">
  <dimension ref="B1:Q77"/>
  <sheetViews>
    <sheetView topLeftCell="A18" workbookViewId="0">
      <selection activeCell="E35" sqref="E35"/>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2393</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5.0999999999999996" customHeight="1"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8" customHeight="1" thickTop="1" x14ac:dyDescent="0.3">
      <c r="B9" s="17"/>
      <c r="C9" s="18" t="s">
        <v>2394</v>
      </c>
      <c r="D9" s="18"/>
      <c r="E9" s="19" t="s">
        <v>39</v>
      </c>
      <c r="F9" s="19"/>
      <c r="G9" s="19"/>
      <c r="H9" s="19"/>
      <c r="I9" s="19"/>
      <c r="J9" s="20">
        <f>SUBTOTAL(9,J10:J25)</f>
        <v>0</v>
      </c>
      <c r="K9" s="20">
        <f>SUBTOTAL(9,K10:K25)</f>
        <v>0</v>
      </c>
      <c r="L9" s="20">
        <f>SUBTOTAL(9,L10:L25)</f>
        <v>0</v>
      </c>
      <c r="M9" s="21">
        <f>SUBTOTAL(9,M10:M25)</f>
        <v>0</v>
      </c>
      <c r="N9" s="16"/>
      <c r="O9" s="16"/>
      <c r="P9" s="16"/>
      <c r="Q9" s="16"/>
    </row>
    <row r="10" spans="2:17" x14ac:dyDescent="0.3">
      <c r="B10" s="22">
        <v>1</v>
      </c>
      <c r="C10" s="23" t="s">
        <v>2395</v>
      </c>
      <c r="D10" s="51" t="s">
        <v>1090</v>
      </c>
      <c r="E10" s="25" t="s">
        <v>2396</v>
      </c>
      <c r="F10" s="24" t="s">
        <v>41</v>
      </c>
      <c r="G10" s="27">
        <v>1</v>
      </c>
      <c r="H10" s="28"/>
      <c r="I10" s="28"/>
      <c r="J10" s="27">
        <f t="shared" ref="J10:J25" si="0">G10*H10</f>
        <v>0</v>
      </c>
      <c r="K10" s="27">
        <f t="shared" ref="K10:K25" si="1">G10*I10</f>
        <v>0</v>
      </c>
      <c r="L10" s="27">
        <f t="shared" ref="L10:L25" si="2">J10+K10</f>
        <v>0</v>
      </c>
      <c r="M10" s="29">
        <f t="shared" ref="M10:M25" si="3">L10*1.21</f>
        <v>0</v>
      </c>
    </row>
    <row r="11" spans="2:17" x14ac:dyDescent="0.3">
      <c r="B11" s="22"/>
      <c r="C11" s="23"/>
      <c r="D11" s="23"/>
      <c r="E11" s="52" t="s">
        <v>2397</v>
      </c>
      <c r="F11" s="24"/>
      <c r="G11" s="27"/>
      <c r="H11" s="28"/>
      <c r="I11" s="28"/>
      <c r="J11" s="27"/>
      <c r="K11" s="27"/>
      <c r="L11" s="27"/>
      <c r="M11" s="29"/>
    </row>
    <row r="12" spans="2:17" x14ac:dyDescent="0.3">
      <c r="B12" s="22">
        <v>2</v>
      </c>
      <c r="C12" s="23" t="s">
        <v>2398</v>
      </c>
      <c r="D12" s="51" t="s">
        <v>1090</v>
      </c>
      <c r="E12" s="25" t="s">
        <v>2399</v>
      </c>
      <c r="F12" s="24" t="s">
        <v>41</v>
      </c>
      <c r="G12" s="27">
        <v>1</v>
      </c>
      <c r="H12" s="28"/>
      <c r="I12" s="28"/>
      <c r="J12" s="27">
        <f t="shared" si="0"/>
        <v>0</v>
      </c>
      <c r="K12" s="27">
        <f t="shared" si="1"/>
        <v>0</v>
      </c>
      <c r="L12" s="27">
        <f t="shared" si="2"/>
        <v>0</v>
      </c>
      <c r="M12" s="29">
        <f t="shared" si="3"/>
        <v>0</v>
      </c>
    </row>
    <row r="13" spans="2:17" x14ac:dyDescent="0.3">
      <c r="B13" s="22"/>
      <c r="C13" s="23"/>
      <c r="D13" s="23"/>
      <c r="E13" s="52" t="s">
        <v>2400</v>
      </c>
      <c r="F13" s="24"/>
      <c r="G13" s="27"/>
      <c r="H13" s="28"/>
      <c r="I13" s="28"/>
      <c r="J13" s="27"/>
      <c r="K13" s="27"/>
      <c r="L13" s="27"/>
      <c r="M13" s="29"/>
    </row>
    <row r="14" spans="2:17" x14ac:dyDescent="0.3">
      <c r="B14" s="22">
        <v>3</v>
      </c>
      <c r="C14" s="23" t="s">
        <v>2401</v>
      </c>
      <c r="D14" s="51" t="s">
        <v>1090</v>
      </c>
      <c r="E14" s="25" t="s">
        <v>51</v>
      </c>
      <c r="F14" s="24" t="s">
        <v>41</v>
      </c>
      <c r="G14" s="27">
        <v>1</v>
      </c>
      <c r="H14" s="28"/>
      <c r="I14" s="28"/>
      <c r="J14" s="27">
        <f t="shared" si="0"/>
        <v>0</v>
      </c>
      <c r="K14" s="27">
        <f t="shared" si="1"/>
        <v>0</v>
      </c>
      <c r="L14" s="27">
        <f t="shared" si="2"/>
        <v>0</v>
      </c>
      <c r="M14" s="29">
        <f t="shared" si="3"/>
        <v>0</v>
      </c>
    </row>
    <row r="15" spans="2:17" ht="27.6" x14ac:dyDescent="0.3">
      <c r="B15" s="22">
        <v>4</v>
      </c>
      <c r="C15" s="23" t="s">
        <v>2402</v>
      </c>
      <c r="D15" s="51" t="s">
        <v>1090</v>
      </c>
      <c r="E15" s="25" t="s">
        <v>2403</v>
      </c>
      <c r="F15" s="24" t="s">
        <v>41</v>
      </c>
      <c r="G15" s="27">
        <v>1</v>
      </c>
      <c r="H15" s="28"/>
      <c r="I15" s="28"/>
      <c r="J15" s="27">
        <f t="shared" si="0"/>
        <v>0</v>
      </c>
      <c r="K15" s="27">
        <f t="shared" si="1"/>
        <v>0</v>
      </c>
      <c r="L15" s="27">
        <f t="shared" si="2"/>
        <v>0</v>
      </c>
      <c r="M15" s="29">
        <f t="shared" si="3"/>
        <v>0</v>
      </c>
    </row>
    <row r="16" spans="2:17" x14ac:dyDescent="0.3">
      <c r="B16" s="22">
        <v>5</v>
      </c>
      <c r="C16" s="23" t="s">
        <v>2404</v>
      </c>
      <c r="D16" s="51" t="s">
        <v>1090</v>
      </c>
      <c r="E16" s="25" t="s">
        <v>2405</v>
      </c>
      <c r="F16" s="24" t="s">
        <v>41</v>
      </c>
      <c r="G16" s="27">
        <v>1</v>
      </c>
      <c r="H16" s="28"/>
      <c r="I16" s="28"/>
      <c r="J16" s="27">
        <f t="shared" si="0"/>
        <v>0</v>
      </c>
      <c r="K16" s="27">
        <f t="shared" si="1"/>
        <v>0</v>
      </c>
      <c r="L16" s="27">
        <f t="shared" si="2"/>
        <v>0</v>
      </c>
      <c r="M16" s="29">
        <f t="shared" si="3"/>
        <v>0</v>
      </c>
    </row>
    <row r="17" spans="2:13" x14ac:dyDescent="0.3">
      <c r="B17" s="22"/>
      <c r="C17" s="23"/>
      <c r="D17" s="23"/>
      <c r="E17" s="52" t="s">
        <v>1094</v>
      </c>
      <c r="F17" s="24"/>
      <c r="G17" s="27"/>
      <c r="H17" s="28"/>
      <c r="I17" s="28"/>
      <c r="J17" s="27"/>
      <c r="K17" s="27"/>
      <c r="L17" s="27"/>
      <c r="M17" s="29"/>
    </row>
    <row r="18" spans="2:13" x14ac:dyDescent="0.3">
      <c r="B18" s="22">
        <v>6</v>
      </c>
      <c r="C18" s="23" t="s">
        <v>2406</v>
      </c>
      <c r="D18" s="51" t="s">
        <v>1090</v>
      </c>
      <c r="E18" s="25" t="s">
        <v>1096</v>
      </c>
      <c r="F18" s="24" t="s">
        <v>41</v>
      </c>
      <c r="G18" s="27">
        <v>1</v>
      </c>
      <c r="H18" s="28"/>
      <c r="I18" s="28"/>
      <c r="J18" s="27">
        <f t="shared" si="0"/>
        <v>0</v>
      </c>
      <c r="K18" s="27">
        <f t="shared" si="1"/>
        <v>0</v>
      </c>
      <c r="L18" s="27">
        <f t="shared" si="2"/>
        <v>0</v>
      </c>
      <c r="M18" s="29">
        <f t="shared" si="3"/>
        <v>0</v>
      </c>
    </row>
    <row r="19" spans="2:13" x14ac:dyDescent="0.3">
      <c r="B19" s="22">
        <v>7</v>
      </c>
      <c r="C19" s="23" t="s">
        <v>2407</v>
      </c>
      <c r="D19" s="51" t="s">
        <v>1090</v>
      </c>
      <c r="E19" s="25" t="s">
        <v>2408</v>
      </c>
      <c r="F19" s="24" t="s">
        <v>41</v>
      </c>
      <c r="G19" s="27">
        <v>1</v>
      </c>
      <c r="H19" s="28"/>
      <c r="I19" s="28"/>
      <c r="J19" s="27">
        <f t="shared" si="0"/>
        <v>0</v>
      </c>
      <c r="K19" s="27">
        <f t="shared" si="1"/>
        <v>0</v>
      </c>
      <c r="L19" s="27">
        <f t="shared" si="2"/>
        <v>0</v>
      </c>
      <c r="M19" s="29">
        <f t="shared" si="3"/>
        <v>0</v>
      </c>
    </row>
    <row r="20" spans="2:13" x14ac:dyDescent="0.3">
      <c r="B20" s="22">
        <v>8</v>
      </c>
      <c r="C20" s="23" t="s">
        <v>2409</v>
      </c>
      <c r="D20" s="51" t="s">
        <v>1090</v>
      </c>
      <c r="E20" s="25" t="s">
        <v>1098</v>
      </c>
      <c r="F20" s="24" t="s">
        <v>41</v>
      </c>
      <c r="G20" s="27">
        <v>1</v>
      </c>
      <c r="H20" s="28"/>
      <c r="I20" s="28"/>
      <c r="J20" s="27">
        <f t="shared" si="0"/>
        <v>0</v>
      </c>
      <c r="K20" s="27">
        <f t="shared" si="1"/>
        <v>0</v>
      </c>
      <c r="L20" s="27">
        <f t="shared" si="2"/>
        <v>0</v>
      </c>
      <c r="M20" s="29">
        <f t="shared" si="3"/>
        <v>0</v>
      </c>
    </row>
    <row r="21" spans="2:13" x14ac:dyDescent="0.3">
      <c r="B21" s="22">
        <v>9</v>
      </c>
      <c r="C21" s="23" t="s">
        <v>2410</v>
      </c>
      <c r="D21" s="51" t="s">
        <v>1090</v>
      </c>
      <c r="E21" s="53" t="s">
        <v>1100</v>
      </c>
      <c r="F21" s="24" t="s">
        <v>41</v>
      </c>
      <c r="G21" s="27">
        <v>1</v>
      </c>
      <c r="H21" s="28"/>
      <c r="I21" s="28"/>
      <c r="J21" s="27">
        <f t="shared" si="0"/>
        <v>0</v>
      </c>
      <c r="K21" s="27">
        <f t="shared" si="1"/>
        <v>0</v>
      </c>
      <c r="L21" s="27">
        <f t="shared" si="2"/>
        <v>0</v>
      </c>
      <c r="M21" s="29">
        <f t="shared" si="3"/>
        <v>0</v>
      </c>
    </row>
    <row r="22" spans="2:13" x14ac:dyDescent="0.3">
      <c r="B22" s="22">
        <v>10</v>
      </c>
      <c r="C22" s="23" t="s">
        <v>2411</v>
      </c>
      <c r="D22" s="51" t="s">
        <v>1090</v>
      </c>
      <c r="E22" s="25" t="s">
        <v>2412</v>
      </c>
      <c r="F22" s="24" t="s">
        <v>41</v>
      </c>
      <c r="G22" s="27">
        <v>1</v>
      </c>
      <c r="H22" s="28"/>
      <c r="I22" s="28"/>
      <c r="J22" s="27">
        <f t="shared" si="0"/>
        <v>0</v>
      </c>
      <c r="K22" s="27">
        <f t="shared" si="1"/>
        <v>0</v>
      </c>
      <c r="L22" s="27">
        <f t="shared" si="2"/>
        <v>0</v>
      </c>
      <c r="M22" s="29">
        <f t="shared" si="3"/>
        <v>0</v>
      </c>
    </row>
    <row r="23" spans="2:13" x14ac:dyDescent="0.3">
      <c r="B23" s="22">
        <v>11</v>
      </c>
      <c r="C23" s="23" t="s">
        <v>2413</v>
      </c>
      <c r="D23" s="51" t="s">
        <v>1090</v>
      </c>
      <c r="E23" s="25" t="s">
        <v>2414</v>
      </c>
      <c r="F23" s="24" t="s">
        <v>41</v>
      </c>
      <c r="G23" s="27">
        <v>1</v>
      </c>
      <c r="H23" s="28"/>
      <c r="I23" s="28"/>
      <c r="J23" s="27">
        <f t="shared" si="0"/>
        <v>0</v>
      </c>
      <c r="K23" s="27">
        <f t="shared" si="1"/>
        <v>0</v>
      </c>
      <c r="L23" s="27">
        <f t="shared" si="2"/>
        <v>0</v>
      </c>
      <c r="M23" s="29">
        <f t="shared" si="3"/>
        <v>0</v>
      </c>
    </row>
    <row r="24" spans="2:13" x14ac:dyDescent="0.3">
      <c r="B24" s="22">
        <v>12</v>
      </c>
      <c r="C24" s="23" t="s">
        <v>2415</v>
      </c>
      <c r="D24" s="51" t="s">
        <v>1090</v>
      </c>
      <c r="E24" s="25" t="s">
        <v>1105</v>
      </c>
      <c r="F24" s="24" t="s">
        <v>41</v>
      </c>
      <c r="G24" s="27">
        <v>1</v>
      </c>
      <c r="H24" s="28"/>
      <c r="I24" s="28"/>
      <c r="J24" s="27">
        <f t="shared" si="0"/>
        <v>0</v>
      </c>
      <c r="K24" s="27">
        <f t="shared" si="1"/>
        <v>0</v>
      </c>
      <c r="L24" s="27">
        <f t="shared" si="2"/>
        <v>0</v>
      </c>
      <c r="M24" s="29">
        <f t="shared" si="3"/>
        <v>0</v>
      </c>
    </row>
    <row r="25" spans="2:13" x14ac:dyDescent="0.3">
      <c r="B25" s="22">
        <v>13</v>
      </c>
      <c r="C25" s="23" t="s">
        <v>2416</v>
      </c>
      <c r="D25" s="51" t="s">
        <v>1090</v>
      </c>
      <c r="E25" s="25" t="s">
        <v>1102</v>
      </c>
      <c r="F25" s="24" t="s">
        <v>41</v>
      </c>
      <c r="G25" s="27">
        <v>1</v>
      </c>
      <c r="H25" s="28"/>
      <c r="I25" s="28"/>
      <c r="J25" s="27">
        <f t="shared" si="0"/>
        <v>0</v>
      </c>
      <c r="K25" s="27">
        <f t="shared" si="1"/>
        <v>0</v>
      </c>
      <c r="L25" s="27">
        <f t="shared" si="2"/>
        <v>0</v>
      </c>
      <c r="M25" s="29">
        <f t="shared" si="3"/>
        <v>0</v>
      </c>
    </row>
    <row r="26" spans="2:13" x14ac:dyDescent="0.3">
      <c r="B26" s="64"/>
      <c r="C26" s="23"/>
      <c r="D26" s="23"/>
      <c r="E26" s="52" t="s">
        <v>1103</v>
      </c>
      <c r="F26" s="24"/>
      <c r="G26" s="27"/>
      <c r="H26" s="28"/>
      <c r="I26" s="28"/>
      <c r="J26" s="27"/>
      <c r="K26" s="27"/>
      <c r="L26" s="27"/>
      <c r="M26" s="65"/>
    </row>
    <row r="27" spans="2:13" ht="18" customHeight="1" x14ac:dyDescent="0.3">
      <c r="B27" s="54"/>
      <c r="C27" s="55" t="s">
        <v>2417</v>
      </c>
      <c r="D27" s="55"/>
      <c r="E27" s="57" t="s">
        <v>2418</v>
      </c>
      <c r="F27" s="57"/>
      <c r="G27" s="57"/>
      <c r="H27" s="57"/>
      <c r="I27" s="57"/>
      <c r="J27" s="58">
        <f>SUBTOTAL(9,J28:J56)</f>
        <v>0</v>
      </c>
      <c r="K27" s="58">
        <f>SUBTOTAL(9,K28:K56)</f>
        <v>0</v>
      </c>
      <c r="L27" s="58">
        <f>SUBTOTAL(9,L28:L56)</f>
        <v>0</v>
      </c>
      <c r="M27" s="59">
        <f>SUBTOTAL(9,M28:M56)</f>
        <v>0</v>
      </c>
    </row>
    <row r="28" spans="2:13" ht="27.6" x14ac:dyDescent="0.3">
      <c r="B28" s="66">
        <v>14</v>
      </c>
      <c r="C28" s="67" t="s">
        <v>2419</v>
      </c>
      <c r="D28" s="51" t="s">
        <v>1090</v>
      </c>
      <c r="E28" s="77" t="s">
        <v>2420</v>
      </c>
      <c r="F28" s="70" t="s">
        <v>47</v>
      </c>
      <c r="G28" s="113">
        <v>1</v>
      </c>
      <c r="H28" s="114"/>
      <c r="I28" s="114"/>
      <c r="J28" s="113">
        <f t="shared" ref="J28:J56" si="4">G28*H28</f>
        <v>0</v>
      </c>
      <c r="K28" s="113">
        <f t="shared" ref="K28:K56" si="5">G28*I28</f>
        <v>0</v>
      </c>
      <c r="L28" s="113">
        <f t="shared" ref="L28:L56" si="6">J28+K28</f>
        <v>0</v>
      </c>
      <c r="M28" s="115">
        <f t="shared" ref="M28:M56" si="7">L28*1.21</f>
        <v>0</v>
      </c>
    </row>
    <row r="29" spans="2:13" x14ac:dyDescent="0.3">
      <c r="B29" s="22">
        <v>15</v>
      </c>
      <c r="C29" s="23" t="s">
        <v>2421</v>
      </c>
      <c r="D29" s="51" t="s">
        <v>1090</v>
      </c>
      <c r="E29" s="77" t="s">
        <v>2422</v>
      </c>
      <c r="F29" s="24" t="s">
        <v>462</v>
      </c>
      <c r="G29" s="27">
        <v>150</v>
      </c>
      <c r="H29" s="28"/>
      <c r="I29" s="28"/>
      <c r="J29" s="27">
        <f t="shared" si="4"/>
        <v>0</v>
      </c>
      <c r="K29" s="27">
        <f t="shared" si="5"/>
        <v>0</v>
      </c>
      <c r="L29" s="27">
        <f t="shared" si="6"/>
        <v>0</v>
      </c>
      <c r="M29" s="29">
        <f t="shared" si="7"/>
        <v>0</v>
      </c>
    </row>
    <row r="30" spans="2:13" x14ac:dyDescent="0.3">
      <c r="B30" s="66">
        <v>16</v>
      </c>
      <c r="C30" s="23" t="s">
        <v>2423</v>
      </c>
      <c r="D30" s="51" t="s">
        <v>1090</v>
      </c>
      <c r="E30" s="77" t="s">
        <v>2424</v>
      </c>
      <c r="F30" s="24" t="s">
        <v>47</v>
      </c>
      <c r="G30" s="27">
        <v>1</v>
      </c>
      <c r="H30" s="28"/>
      <c r="I30" s="28"/>
      <c r="J30" s="27">
        <f t="shared" si="4"/>
        <v>0</v>
      </c>
      <c r="K30" s="27">
        <f t="shared" si="5"/>
        <v>0</v>
      </c>
      <c r="L30" s="27">
        <f t="shared" si="6"/>
        <v>0</v>
      </c>
      <c r="M30" s="29">
        <f t="shared" si="7"/>
        <v>0</v>
      </c>
    </row>
    <row r="31" spans="2:13" x14ac:dyDescent="0.3">
      <c r="B31" s="22">
        <v>17</v>
      </c>
      <c r="C31" s="23" t="s">
        <v>2425</v>
      </c>
      <c r="D31" s="51" t="s">
        <v>1090</v>
      </c>
      <c r="E31" s="77" t="s">
        <v>2426</v>
      </c>
      <c r="F31" s="24" t="s">
        <v>47</v>
      </c>
      <c r="G31" s="27">
        <v>1</v>
      </c>
      <c r="H31" s="28"/>
      <c r="I31" s="28"/>
      <c r="J31" s="27">
        <f t="shared" si="4"/>
        <v>0</v>
      </c>
      <c r="K31" s="27">
        <f t="shared" si="5"/>
        <v>0</v>
      </c>
      <c r="L31" s="27">
        <f t="shared" si="6"/>
        <v>0</v>
      </c>
      <c r="M31" s="29">
        <f t="shared" si="7"/>
        <v>0</v>
      </c>
    </row>
    <row r="32" spans="2:13" ht="27.6" x14ac:dyDescent="0.3">
      <c r="B32" s="66">
        <v>18</v>
      </c>
      <c r="C32" s="23" t="s">
        <v>2427</v>
      </c>
      <c r="D32" s="51" t="s">
        <v>1090</v>
      </c>
      <c r="E32" s="77" t="s">
        <v>2428</v>
      </c>
      <c r="F32" s="116" t="s">
        <v>47</v>
      </c>
      <c r="G32" s="27">
        <v>1</v>
      </c>
      <c r="H32" s="28"/>
      <c r="I32" s="28"/>
      <c r="J32" s="27">
        <f t="shared" si="4"/>
        <v>0</v>
      </c>
      <c r="K32" s="27">
        <f t="shared" si="5"/>
        <v>0</v>
      </c>
      <c r="L32" s="27">
        <f t="shared" si="6"/>
        <v>0</v>
      </c>
      <c r="M32" s="29">
        <f t="shared" si="7"/>
        <v>0</v>
      </c>
    </row>
    <row r="33" spans="2:13" x14ac:dyDescent="0.3">
      <c r="B33" s="22">
        <v>19</v>
      </c>
      <c r="C33" s="23" t="s">
        <v>2429</v>
      </c>
      <c r="D33" s="51" t="s">
        <v>1090</v>
      </c>
      <c r="E33" s="77" t="s">
        <v>2430</v>
      </c>
      <c r="F33" s="116" t="s">
        <v>47</v>
      </c>
      <c r="G33" s="27">
        <v>3</v>
      </c>
      <c r="H33" s="28"/>
      <c r="I33" s="28"/>
      <c r="J33" s="27">
        <f t="shared" si="4"/>
        <v>0</v>
      </c>
      <c r="K33" s="27">
        <f t="shared" si="5"/>
        <v>0</v>
      </c>
      <c r="L33" s="27">
        <f t="shared" si="6"/>
        <v>0</v>
      </c>
      <c r="M33" s="29">
        <f t="shared" si="7"/>
        <v>0</v>
      </c>
    </row>
    <row r="34" spans="2:13" x14ac:dyDescent="0.3">
      <c r="B34" s="66">
        <v>20</v>
      </c>
      <c r="C34" s="23" t="s">
        <v>2431</v>
      </c>
      <c r="D34" s="51" t="s">
        <v>1090</v>
      </c>
      <c r="E34" s="77" t="s">
        <v>2432</v>
      </c>
      <c r="F34" s="116" t="s">
        <v>47</v>
      </c>
      <c r="G34" s="27">
        <v>2</v>
      </c>
      <c r="H34" s="28"/>
      <c r="I34" s="28"/>
      <c r="J34" s="27">
        <f t="shared" si="4"/>
        <v>0</v>
      </c>
      <c r="K34" s="27">
        <f t="shared" si="5"/>
        <v>0</v>
      </c>
      <c r="L34" s="27">
        <f t="shared" si="6"/>
        <v>0</v>
      </c>
      <c r="M34" s="29">
        <f t="shared" si="7"/>
        <v>0</v>
      </c>
    </row>
    <row r="35" spans="2:13" x14ac:dyDescent="0.3">
      <c r="B35" s="22">
        <v>21</v>
      </c>
      <c r="C35" s="23" t="s">
        <v>2433</v>
      </c>
      <c r="D35" s="51" t="s">
        <v>1090</v>
      </c>
      <c r="E35" s="77" t="s">
        <v>2434</v>
      </c>
      <c r="F35" s="116" t="s">
        <v>47</v>
      </c>
      <c r="G35" s="27">
        <v>2</v>
      </c>
      <c r="H35" s="28"/>
      <c r="I35" s="28"/>
      <c r="J35" s="27">
        <f t="shared" si="4"/>
        <v>0</v>
      </c>
      <c r="K35" s="27">
        <f t="shared" si="5"/>
        <v>0</v>
      </c>
      <c r="L35" s="27">
        <f t="shared" si="6"/>
        <v>0</v>
      </c>
      <c r="M35" s="29">
        <f t="shared" si="7"/>
        <v>0</v>
      </c>
    </row>
    <row r="36" spans="2:13" x14ac:dyDescent="0.3">
      <c r="B36" s="66">
        <v>22</v>
      </c>
      <c r="C36" s="23" t="s">
        <v>2435</v>
      </c>
      <c r="D36" s="51" t="s">
        <v>1090</v>
      </c>
      <c r="E36" s="77" t="s">
        <v>2436</v>
      </c>
      <c r="F36" s="116" t="s">
        <v>108</v>
      </c>
      <c r="G36" s="27">
        <v>4</v>
      </c>
      <c r="H36" s="28"/>
      <c r="I36" s="28"/>
      <c r="J36" s="27">
        <f t="shared" si="4"/>
        <v>0</v>
      </c>
      <c r="K36" s="27">
        <f t="shared" si="5"/>
        <v>0</v>
      </c>
      <c r="L36" s="27">
        <f t="shared" si="6"/>
        <v>0</v>
      </c>
      <c r="M36" s="29">
        <f t="shared" si="7"/>
        <v>0</v>
      </c>
    </row>
    <row r="37" spans="2:13" x14ac:dyDescent="0.3">
      <c r="B37" s="22">
        <v>23</v>
      </c>
      <c r="C37" s="23" t="s">
        <v>2437</v>
      </c>
      <c r="D37" s="51" t="s">
        <v>1090</v>
      </c>
      <c r="E37" s="77" t="s">
        <v>2438</v>
      </c>
      <c r="F37" s="116" t="s">
        <v>108</v>
      </c>
      <c r="G37" s="27">
        <v>30</v>
      </c>
      <c r="H37" s="28"/>
      <c r="I37" s="28"/>
      <c r="J37" s="27">
        <f t="shared" si="4"/>
        <v>0</v>
      </c>
      <c r="K37" s="27">
        <f t="shared" si="5"/>
        <v>0</v>
      </c>
      <c r="L37" s="27">
        <f t="shared" si="6"/>
        <v>0</v>
      </c>
      <c r="M37" s="29">
        <f t="shared" si="7"/>
        <v>0</v>
      </c>
    </row>
    <row r="38" spans="2:13" x14ac:dyDescent="0.3">
      <c r="B38" s="66">
        <v>24</v>
      </c>
      <c r="C38" s="23" t="s">
        <v>2439</v>
      </c>
      <c r="D38" s="51" t="s">
        <v>1090</v>
      </c>
      <c r="E38" s="77" t="s">
        <v>2440</v>
      </c>
      <c r="F38" s="116" t="s">
        <v>108</v>
      </c>
      <c r="G38" s="27">
        <v>22</v>
      </c>
      <c r="H38" s="28"/>
      <c r="I38" s="28"/>
      <c r="J38" s="27">
        <f t="shared" si="4"/>
        <v>0</v>
      </c>
      <c r="K38" s="27">
        <f t="shared" si="5"/>
        <v>0</v>
      </c>
      <c r="L38" s="27">
        <f t="shared" si="6"/>
        <v>0</v>
      </c>
      <c r="M38" s="29">
        <f t="shared" si="7"/>
        <v>0</v>
      </c>
    </row>
    <row r="39" spans="2:13" x14ac:dyDescent="0.3">
      <c r="B39" s="22">
        <v>25</v>
      </c>
      <c r="C39" s="23" t="s">
        <v>2441</v>
      </c>
      <c r="D39" s="51" t="s">
        <v>1090</v>
      </c>
      <c r="E39" s="77" t="s">
        <v>2442</v>
      </c>
      <c r="F39" s="116" t="s">
        <v>47</v>
      </c>
      <c r="G39" s="27">
        <v>1</v>
      </c>
      <c r="H39" s="28"/>
      <c r="I39" s="28"/>
      <c r="J39" s="27">
        <f t="shared" si="4"/>
        <v>0</v>
      </c>
      <c r="K39" s="27">
        <f t="shared" si="5"/>
        <v>0</v>
      </c>
      <c r="L39" s="27">
        <f t="shared" si="6"/>
        <v>0</v>
      </c>
      <c r="M39" s="29">
        <f t="shared" si="7"/>
        <v>0</v>
      </c>
    </row>
    <row r="40" spans="2:13" x14ac:dyDescent="0.3">
      <c r="B40" s="66">
        <v>26</v>
      </c>
      <c r="C40" s="23" t="s">
        <v>2443</v>
      </c>
      <c r="D40" s="51" t="s">
        <v>1090</v>
      </c>
      <c r="E40" s="77" t="s">
        <v>2444</v>
      </c>
      <c r="F40" s="116" t="s">
        <v>47</v>
      </c>
      <c r="G40" s="27">
        <v>9</v>
      </c>
      <c r="H40" s="28"/>
      <c r="I40" s="28"/>
      <c r="J40" s="27">
        <f t="shared" si="4"/>
        <v>0</v>
      </c>
      <c r="K40" s="27">
        <f t="shared" si="5"/>
        <v>0</v>
      </c>
      <c r="L40" s="27">
        <f t="shared" si="6"/>
        <v>0</v>
      </c>
      <c r="M40" s="29">
        <f t="shared" si="7"/>
        <v>0</v>
      </c>
    </row>
    <row r="41" spans="2:13" x14ac:dyDescent="0.3">
      <c r="B41" s="22">
        <v>27</v>
      </c>
      <c r="C41" s="23" t="s">
        <v>2445</v>
      </c>
      <c r="D41" s="51" t="s">
        <v>1090</v>
      </c>
      <c r="E41" s="77" t="s">
        <v>2446</v>
      </c>
      <c r="F41" s="116" t="s">
        <v>47</v>
      </c>
      <c r="G41" s="27">
        <v>4</v>
      </c>
      <c r="H41" s="28"/>
      <c r="I41" s="28"/>
      <c r="J41" s="27">
        <f t="shared" si="4"/>
        <v>0</v>
      </c>
      <c r="K41" s="27">
        <f t="shared" si="5"/>
        <v>0</v>
      </c>
      <c r="L41" s="27">
        <f t="shared" si="6"/>
        <v>0</v>
      </c>
      <c r="M41" s="29">
        <f t="shared" si="7"/>
        <v>0</v>
      </c>
    </row>
    <row r="42" spans="2:13" x14ac:dyDescent="0.3">
      <c r="B42" s="66">
        <v>28</v>
      </c>
      <c r="C42" s="23" t="s">
        <v>2447</v>
      </c>
      <c r="D42" s="51" t="s">
        <v>1090</v>
      </c>
      <c r="E42" s="77" t="s">
        <v>2448</v>
      </c>
      <c r="F42" s="116" t="s">
        <v>47</v>
      </c>
      <c r="G42" s="27">
        <v>2</v>
      </c>
      <c r="H42" s="28"/>
      <c r="I42" s="28"/>
      <c r="J42" s="27">
        <f t="shared" si="4"/>
        <v>0</v>
      </c>
      <c r="K42" s="27">
        <f t="shared" si="5"/>
        <v>0</v>
      </c>
      <c r="L42" s="27">
        <f t="shared" si="6"/>
        <v>0</v>
      </c>
      <c r="M42" s="29">
        <f t="shared" si="7"/>
        <v>0</v>
      </c>
    </row>
    <row r="43" spans="2:13" x14ac:dyDescent="0.3">
      <c r="B43" s="22">
        <v>29</v>
      </c>
      <c r="C43" s="23" t="s">
        <v>2449</v>
      </c>
      <c r="D43" s="51" t="s">
        <v>1090</v>
      </c>
      <c r="E43" s="77" t="s">
        <v>2450</v>
      </c>
      <c r="F43" s="116" t="s">
        <v>47</v>
      </c>
      <c r="G43" s="27">
        <v>5</v>
      </c>
      <c r="H43" s="28"/>
      <c r="I43" s="28"/>
      <c r="J43" s="27">
        <f t="shared" si="4"/>
        <v>0</v>
      </c>
      <c r="K43" s="27">
        <f t="shared" si="5"/>
        <v>0</v>
      </c>
      <c r="L43" s="27">
        <f t="shared" si="6"/>
        <v>0</v>
      </c>
      <c r="M43" s="29">
        <f t="shared" si="7"/>
        <v>0</v>
      </c>
    </row>
    <row r="44" spans="2:13" x14ac:dyDescent="0.3">
      <c r="B44" s="66">
        <v>30</v>
      </c>
      <c r="C44" s="23" t="s">
        <v>2451</v>
      </c>
      <c r="D44" s="51" t="s">
        <v>1090</v>
      </c>
      <c r="E44" s="77" t="s">
        <v>2452</v>
      </c>
      <c r="F44" s="116" t="s">
        <v>47</v>
      </c>
      <c r="G44" s="27">
        <v>3</v>
      </c>
      <c r="H44" s="28"/>
      <c r="I44" s="28"/>
      <c r="J44" s="27">
        <f t="shared" si="4"/>
        <v>0</v>
      </c>
      <c r="K44" s="27">
        <f t="shared" si="5"/>
        <v>0</v>
      </c>
      <c r="L44" s="27">
        <f t="shared" si="6"/>
        <v>0</v>
      </c>
      <c r="M44" s="29">
        <f t="shared" si="7"/>
        <v>0</v>
      </c>
    </row>
    <row r="45" spans="2:13" x14ac:dyDescent="0.3">
      <c r="B45" s="22">
        <v>31</v>
      </c>
      <c r="C45" s="23" t="s">
        <v>2453</v>
      </c>
      <c r="D45" s="51" t="s">
        <v>1090</v>
      </c>
      <c r="E45" s="77" t="s">
        <v>2454</v>
      </c>
      <c r="F45" s="116" t="s">
        <v>47</v>
      </c>
      <c r="G45" s="27">
        <v>1</v>
      </c>
      <c r="H45" s="28"/>
      <c r="I45" s="28"/>
      <c r="J45" s="27">
        <f t="shared" si="4"/>
        <v>0</v>
      </c>
      <c r="K45" s="27">
        <f t="shared" si="5"/>
        <v>0</v>
      </c>
      <c r="L45" s="27">
        <f t="shared" si="6"/>
        <v>0</v>
      </c>
      <c r="M45" s="29">
        <f t="shared" si="7"/>
        <v>0</v>
      </c>
    </row>
    <row r="46" spans="2:13" x14ac:dyDescent="0.3">
      <c r="B46" s="66">
        <v>32</v>
      </c>
      <c r="C46" s="23" t="s">
        <v>2455</v>
      </c>
      <c r="D46" s="51" t="s">
        <v>1090</v>
      </c>
      <c r="E46" s="77" t="s">
        <v>2456</v>
      </c>
      <c r="F46" s="116" t="s">
        <v>47</v>
      </c>
      <c r="G46" s="27">
        <v>2</v>
      </c>
      <c r="H46" s="28"/>
      <c r="I46" s="28"/>
      <c r="J46" s="27">
        <f t="shared" si="4"/>
        <v>0</v>
      </c>
      <c r="K46" s="27">
        <f t="shared" si="5"/>
        <v>0</v>
      </c>
      <c r="L46" s="27">
        <f t="shared" si="6"/>
        <v>0</v>
      </c>
      <c r="M46" s="29">
        <f t="shared" si="7"/>
        <v>0</v>
      </c>
    </row>
    <row r="47" spans="2:13" x14ac:dyDescent="0.3">
      <c r="B47" s="22">
        <v>33</v>
      </c>
      <c r="C47" s="23" t="s">
        <v>2457</v>
      </c>
      <c r="D47" s="51" t="s">
        <v>1090</v>
      </c>
      <c r="E47" s="77" t="s">
        <v>2458</v>
      </c>
      <c r="F47" s="116" t="s">
        <v>47</v>
      </c>
      <c r="G47" s="27">
        <v>1</v>
      </c>
      <c r="H47" s="28"/>
      <c r="I47" s="28"/>
      <c r="J47" s="27">
        <f t="shared" si="4"/>
        <v>0</v>
      </c>
      <c r="K47" s="27">
        <f t="shared" si="5"/>
        <v>0</v>
      </c>
      <c r="L47" s="27">
        <f t="shared" si="6"/>
        <v>0</v>
      </c>
      <c r="M47" s="29">
        <f t="shared" si="7"/>
        <v>0</v>
      </c>
    </row>
    <row r="48" spans="2:13" x14ac:dyDescent="0.3">
      <c r="B48" s="66">
        <v>34</v>
      </c>
      <c r="C48" s="23" t="s">
        <v>2459</v>
      </c>
      <c r="D48" s="51" t="s">
        <v>1090</v>
      </c>
      <c r="E48" s="77" t="s">
        <v>2460</v>
      </c>
      <c r="F48" s="116" t="s">
        <v>47</v>
      </c>
      <c r="G48" s="27">
        <v>2</v>
      </c>
      <c r="H48" s="28"/>
      <c r="I48" s="28"/>
      <c r="J48" s="27">
        <f t="shared" si="4"/>
        <v>0</v>
      </c>
      <c r="K48" s="27">
        <f t="shared" si="5"/>
        <v>0</v>
      </c>
      <c r="L48" s="27">
        <f t="shared" si="6"/>
        <v>0</v>
      </c>
      <c r="M48" s="29">
        <f t="shared" si="7"/>
        <v>0</v>
      </c>
    </row>
    <row r="49" spans="2:13" x14ac:dyDescent="0.3">
      <c r="B49" s="22">
        <v>35</v>
      </c>
      <c r="C49" s="23" t="s">
        <v>2461</v>
      </c>
      <c r="D49" s="51" t="s">
        <v>1090</v>
      </c>
      <c r="E49" s="77" t="s">
        <v>2462</v>
      </c>
      <c r="F49" s="116" t="s">
        <v>47</v>
      </c>
      <c r="G49" s="27">
        <v>2</v>
      </c>
      <c r="H49" s="28"/>
      <c r="I49" s="28"/>
      <c r="J49" s="27">
        <f t="shared" si="4"/>
        <v>0</v>
      </c>
      <c r="K49" s="27">
        <f t="shared" si="5"/>
        <v>0</v>
      </c>
      <c r="L49" s="27">
        <f t="shared" si="6"/>
        <v>0</v>
      </c>
      <c r="M49" s="29">
        <f t="shared" si="7"/>
        <v>0</v>
      </c>
    </row>
    <row r="50" spans="2:13" x14ac:dyDescent="0.3">
      <c r="B50" s="66">
        <v>36</v>
      </c>
      <c r="C50" s="23" t="s">
        <v>2463</v>
      </c>
      <c r="D50" s="51" t="s">
        <v>1090</v>
      </c>
      <c r="E50" s="77" t="s">
        <v>2464</v>
      </c>
      <c r="F50" s="116" t="s">
        <v>47</v>
      </c>
      <c r="G50" s="27">
        <v>54</v>
      </c>
      <c r="H50" s="28"/>
      <c r="I50" s="28"/>
      <c r="J50" s="27">
        <f t="shared" si="4"/>
        <v>0</v>
      </c>
      <c r="K50" s="27">
        <f t="shared" si="5"/>
        <v>0</v>
      </c>
      <c r="L50" s="27">
        <f t="shared" si="6"/>
        <v>0</v>
      </c>
      <c r="M50" s="29">
        <f t="shared" si="7"/>
        <v>0</v>
      </c>
    </row>
    <row r="51" spans="2:13" x14ac:dyDescent="0.3">
      <c r="B51" s="22">
        <v>37</v>
      </c>
      <c r="C51" s="23" t="s">
        <v>2465</v>
      </c>
      <c r="D51" s="51" t="s">
        <v>1090</v>
      </c>
      <c r="E51" s="77" t="s">
        <v>2466</v>
      </c>
      <c r="F51" s="116" t="s">
        <v>47</v>
      </c>
      <c r="G51" s="27">
        <v>106</v>
      </c>
      <c r="H51" s="28"/>
      <c r="I51" s="28"/>
      <c r="J51" s="27">
        <f t="shared" si="4"/>
        <v>0</v>
      </c>
      <c r="K51" s="27">
        <f t="shared" si="5"/>
        <v>0</v>
      </c>
      <c r="L51" s="27">
        <f t="shared" si="6"/>
        <v>0</v>
      </c>
      <c r="M51" s="29">
        <f t="shared" si="7"/>
        <v>0</v>
      </c>
    </row>
    <row r="52" spans="2:13" x14ac:dyDescent="0.3">
      <c r="B52" s="66">
        <v>38</v>
      </c>
      <c r="C52" s="23" t="s">
        <v>2467</v>
      </c>
      <c r="D52" s="51" t="s">
        <v>1090</v>
      </c>
      <c r="E52" s="77" t="s">
        <v>2468</v>
      </c>
      <c r="F52" s="116" t="s">
        <v>108</v>
      </c>
      <c r="G52" s="27">
        <v>5</v>
      </c>
      <c r="H52" s="28"/>
      <c r="I52" s="28"/>
      <c r="J52" s="27">
        <f t="shared" si="4"/>
        <v>0</v>
      </c>
      <c r="K52" s="27">
        <f t="shared" si="5"/>
        <v>0</v>
      </c>
      <c r="L52" s="27">
        <f t="shared" si="6"/>
        <v>0</v>
      </c>
      <c r="M52" s="29">
        <f t="shared" si="7"/>
        <v>0</v>
      </c>
    </row>
    <row r="53" spans="2:13" x14ac:dyDescent="0.3">
      <c r="B53" s="22">
        <v>39</v>
      </c>
      <c r="C53" s="23" t="s">
        <v>2469</v>
      </c>
      <c r="D53" s="51" t="s">
        <v>1090</v>
      </c>
      <c r="E53" s="77" t="s">
        <v>2470</v>
      </c>
      <c r="F53" s="116" t="s">
        <v>47</v>
      </c>
      <c r="G53" s="27">
        <v>6</v>
      </c>
      <c r="H53" s="28"/>
      <c r="I53" s="28"/>
      <c r="J53" s="27">
        <f t="shared" si="4"/>
        <v>0</v>
      </c>
      <c r="K53" s="27">
        <f t="shared" si="5"/>
        <v>0</v>
      </c>
      <c r="L53" s="27">
        <f t="shared" si="6"/>
        <v>0</v>
      </c>
      <c r="M53" s="29">
        <f t="shared" si="7"/>
        <v>0</v>
      </c>
    </row>
    <row r="54" spans="2:13" x14ac:dyDescent="0.3">
      <c r="B54" s="66">
        <v>40</v>
      </c>
      <c r="C54" s="23" t="s">
        <v>2471</v>
      </c>
      <c r="D54" s="51" t="s">
        <v>1090</v>
      </c>
      <c r="E54" s="77" t="s">
        <v>2472</v>
      </c>
      <c r="F54" s="116" t="s">
        <v>47</v>
      </c>
      <c r="G54" s="27">
        <v>24</v>
      </c>
      <c r="H54" s="28"/>
      <c r="I54" s="28"/>
      <c r="J54" s="27">
        <f t="shared" si="4"/>
        <v>0</v>
      </c>
      <c r="K54" s="27">
        <f t="shared" si="5"/>
        <v>0</v>
      </c>
      <c r="L54" s="27">
        <f t="shared" si="6"/>
        <v>0</v>
      </c>
      <c r="M54" s="29">
        <f t="shared" si="7"/>
        <v>0</v>
      </c>
    </row>
    <row r="55" spans="2:13" x14ac:dyDescent="0.3">
      <c r="B55" s="22">
        <v>41</v>
      </c>
      <c r="C55" s="23" t="s">
        <v>2473</v>
      </c>
      <c r="D55" s="51" t="s">
        <v>1090</v>
      </c>
      <c r="E55" s="77" t="s">
        <v>2474</v>
      </c>
      <c r="F55" s="116" t="s">
        <v>47</v>
      </c>
      <c r="G55" s="27">
        <v>22</v>
      </c>
      <c r="H55" s="28"/>
      <c r="I55" s="28"/>
      <c r="J55" s="27">
        <f t="shared" si="4"/>
        <v>0</v>
      </c>
      <c r="K55" s="27">
        <f t="shared" si="5"/>
        <v>0</v>
      </c>
      <c r="L55" s="27">
        <f t="shared" si="6"/>
        <v>0</v>
      </c>
      <c r="M55" s="29">
        <f t="shared" si="7"/>
        <v>0</v>
      </c>
    </row>
    <row r="56" spans="2:13" x14ac:dyDescent="0.3">
      <c r="B56" s="66">
        <v>42</v>
      </c>
      <c r="C56" s="23" t="s">
        <v>2475</v>
      </c>
      <c r="D56" s="51" t="s">
        <v>1090</v>
      </c>
      <c r="E56" s="69" t="s">
        <v>2476</v>
      </c>
      <c r="F56" s="24" t="s">
        <v>41</v>
      </c>
      <c r="G56" s="61">
        <v>1</v>
      </c>
      <c r="H56" s="62"/>
      <c r="I56" s="62"/>
      <c r="J56" s="61">
        <f t="shared" si="4"/>
        <v>0</v>
      </c>
      <c r="K56" s="61">
        <f t="shared" si="5"/>
        <v>0</v>
      </c>
      <c r="L56" s="61">
        <f t="shared" si="6"/>
        <v>0</v>
      </c>
      <c r="M56" s="63">
        <f t="shared" si="7"/>
        <v>0</v>
      </c>
    </row>
    <row r="57" spans="2:13" ht="24" x14ac:dyDescent="0.3">
      <c r="B57" s="64"/>
      <c r="C57" s="23"/>
      <c r="D57" s="23"/>
      <c r="E57" s="52" t="s">
        <v>2477</v>
      </c>
      <c r="F57" s="24"/>
      <c r="G57" s="27"/>
      <c r="H57" s="28"/>
      <c r="I57" s="28"/>
      <c r="J57" s="27"/>
      <c r="K57" s="27"/>
      <c r="L57" s="27"/>
      <c r="M57" s="65"/>
    </row>
    <row r="58" spans="2:13" ht="18" customHeight="1" x14ac:dyDescent="0.3">
      <c r="B58" s="54"/>
      <c r="C58" s="55" t="s">
        <v>2478</v>
      </c>
      <c r="D58" s="55"/>
      <c r="E58" s="57" t="s">
        <v>2479</v>
      </c>
      <c r="F58" s="57"/>
      <c r="G58" s="57"/>
      <c r="H58" s="57"/>
      <c r="I58" s="57"/>
      <c r="J58" s="58">
        <f>SUBTOTAL(9,J59:J74)</f>
        <v>0</v>
      </c>
      <c r="K58" s="58">
        <f>SUBTOTAL(9,K59:K74)</f>
        <v>0</v>
      </c>
      <c r="L58" s="58">
        <f>SUBTOTAL(9,L59:L74)</f>
        <v>0</v>
      </c>
      <c r="M58" s="59">
        <f>SUBTOTAL(9,M59:M74)</f>
        <v>0</v>
      </c>
    </row>
    <row r="59" spans="2:13" ht="27.6" x14ac:dyDescent="0.3">
      <c r="B59" s="66">
        <v>43</v>
      </c>
      <c r="C59" s="67" t="s">
        <v>2480</v>
      </c>
      <c r="D59" s="91" t="s">
        <v>1368</v>
      </c>
      <c r="E59" s="77" t="s">
        <v>2481</v>
      </c>
      <c r="F59" s="70" t="s">
        <v>47</v>
      </c>
      <c r="G59" s="27">
        <v>1</v>
      </c>
      <c r="H59" s="114"/>
      <c r="I59" s="114"/>
      <c r="J59" s="113">
        <f t="shared" ref="J59:J74" si="8">G59*H59</f>
        <v>0</v>
      </c>
      <c r="K59" s="113">
        <f t="shared" ref="K59:K74" si="9">G59*I59</f>
        <v>0</v>
      </c>
      <c r="L59" s="113">
        <f t="shared" ref="L59:L74" si="10">J59+K59</f>
        <v>0</v>
      </c>
      <c r="M59" s="115">
        <f t="shared" ref="M59:M74" si="11">L59*1.21</f>
        <v>0</v>
      </c>
    </row>
    <row r="60" spans="2:13" x14ac:dyDescent="0.3">
      <c r="B60" s="22">
        <v>44</v>
      </c>
      <c r="C60" s="23" t="s">
        <v>2482</v>
      </c>
      <c r="D60" s="91" t="s">
        <v>1368</v>
      </c>
      <c r="E60" s="77" t="s">
        <v>2483</v>
      </c>
      <c r="F60" s="24" t="s">
        <v>47</v>
      </c>
      <c r="G60" s="27">
        <v>2</v>
      </c>
      <c r="H60" s="28"/>
      <c r="I60" s="28"/>
      <c r="J60" s="27">
        <f t="shared" si="8"/>
        <v>0</v>
      </c>
      <c r="K60" s="27">
        <f t="shared" si="9"/>
        <v>0</v>
      </c>
      <c r="L60" s="27">
        <f t="shared" si="10"/>
        <v>0</v>
      </c>
      <c r="M60" s="29">
        <f t="shared" si="11"/>
        <v>0</v>
      </c>
    </row>
    <row r="61" spans="2:13" x14ac:dyDescent="0.3">
      <c r="B61" s="66">
        <v>45</v>
      </c>
      <c r="C61" s="23" t="s">
        <v>2484</v>
      </c>
      <c r="D61" s="91" t="s">
        <v>1368</v>
      </c>
      <c r="E61" s="77" t="s">
        <v>2485</v>
      </c>
      <c r="F61" s="24" t="s">
        <v>47</v>
      </c>
      <c r="G61" s="27">
        <v>1</v>
      </c>
      <c r="H61" s="28"/>
      <c r="I61" s="28"/>
      <c r="J61" s="27">
        <f t="shared" si="8"/>
        <v>0</v>
      </c>
      <c r="K61" s="27">
        <f t="shared" si="9"/>
        <v>0</v>
      </c>
      <c r="L61" s="27">
        <f t="shared" si="10"/>
        <v>0</v>
      </c>
      <c r="M61" s="29">
        <f t="shared" si="11"/>
        <v>0</v>
      </c>
    </row>
    <row r="62" spans="2:13" x14ac:dyDescent="0.3">
      <c r="B62" s="22">
        <v>46</v>
      </c>
      <c r="C62" s="23" t="s">
        <v>2486</v>
      </c>
      <c r="D62" s="91" t="s">
        <v>1368</v>
      </c>
      <c r="E62" s="77" t="s">
        <v>2487</v>
      </c>
      <c r="F62" s="24" t="s">
        <v>47</v>
      </c>
      <c r="G62" s="27">
        <v>13</v>
      </c>
      <c r="H62" s="28"/>
      <c r="I62" s="28"/>
      <c r="J62" s="27">
        <f t="shared" si="8"/>
        <v>0</v>
      </c>
      <c r="K62" s="27">
        <f t="shared" si="9"/>
        <v>0</v>
      </c>
      <c r="L62" s="27">
        <f t="shared" si="10"/>
        <v>0</v>
      </c>
      <c r="M62" s="29">
        <f t="shared" si="11"/>
        <v>0</v>
      </c>
    </row>
    <row r="63" spans="2:13" x14ac:dyDescent="0.3">
      <c r="B63" s="66">
        <v>47</v>
      </c>
      <c r="C63" s="67" t="s">
        <v>2488</v>
      </c>
      <c r="D63" s="91" t="s">
        <v>1368</v>
      </c>
      <c r="E63" s="77" t="s">
        <v>2489</v>
      </c>
      <c r="F63" s="24" t="s">
        <v>47</v>
      </c>
      <c r="G63" s="27">
        <v>13</v>
      </c>
      <c r="H63" s="28"/>
      <c r="I63" s="28"/>
      <c r="J63" s="27">
        <f t="shared" si="8"/>
        <v>0</v>
      </c>
      <c r="K63" s="27">
        <f t="shared" si="9"/>
        <v>0</v>
      </c>
      <c r="L63" s="27">
        <f t="shared" si="10"/>
        <v>0</v>
      </c>
      <c r="M63" s="29">
        <f t="shared" si="11"/>
        <v>0</v>
      </c>
    </row>
    <row r="64" spans="2:13" x14ac:dyDescent="0.3">
      <c r="B64" s="22">
        <v>48</v>
      </c>
      <c r="C64" s="23" t="s">
        <v>2490</v>
      </c>
      <c r="D64" s="91" t="s">
        <v>1368</v>
      </c>
      <c r="E64" s="77" t="s">
        <v>2491</v>
      </c>
      <c r="F64" s="24" t="s">
        <v>47</v>
      </c>
      <c r="G64" s="27">
        <v>1</v>
      </c>
      <c r="H64" s="28"/>
      <c r="I64" s="28"/>
      <c r="J64" s="27">
        <f t="shared" si="8"/>
        <v>0</v>
      </c>
      <c r="K64" s="27">
        <f t="shared" si="9"/>
        <v>0</v>
      </c>
      <c r="L64" s="27">
        <f t="shared" si="10"/>
        <v>0</v>
      </c>
      <c r="M64" s="29">
        <f t="shared" si="11"/>
        <v>0</v>
      </c>
    </row>
    <row r="65" spans="2:13" x14ac:dyDescent="0.3">
      <c r="B65" s="66">
        <v>49</v>
      </c>
      <c r="C65" s="23" t="s">
        <v>2492</v>
      </c>
      <c r="D65" s="51" t="s">
        <v>1090</v>
      </c>
      <c r="E65" s="77" t="s">
        <v>2493</v>
      </c>
      <c r="F65" s="24" t="s">
        <v>108</v>
      </c>
      <c r="G65" s="27">
        <v>36</v>
      </c>
      <c r="H65" s="28"/>
      <c r="I65" s="28"/>
      <c r="J65" s="27">
        <f t="shared" si="8"/>
        <v>0</v>
      </c>
      <c r="K65" s="27">
        <f t="shared" si="9"/>
        <v>0</v>
      </c>
      <c r="L65" s="27">
        <f t="shared" si="10"/>
        <v>0</v>
      </c>
      <c r="M65" s="29">
        <f t="shared" si="11"/>
        <v>0</v>
      </c>
    </row>
    <row r="66" spans="2:13" x14ac:dyDescent="0.3">
      <c r="B66" s="22">
        <v>50</v>
      </c>
      <c r="C66" s="23" t="s">
        <v>2494</v>
      </c>
      <c r="D66" s="91" t="s">
        <v>1368</v>
      </c>
      <c r="E66" s="77" t="s">
        <v>2495</v>
      </c>
      <c r="F66" s="24" t="s">
        <v>47</v>
      </c>
      <c r="G66" s="27">
        <v>1</v>
      </c>
      <c r="H66" s="28"/>
      <c r="I66" s="28"/>
      <c r="J66" s="27">
        <f t="shared" si="8"/>
        <v>0</v>
      </c>
      <c r="K66" s="27">
        <f t="shared" si="9"/>
        <v>0</v>
      </c>
      <c r="L66" s="27">
        <f t="shared" si="10"/>
        <v>0</v>
      </c>
      <c r="M66" s="29">
        <f t="shared" si="11"/>
        <v>0</v>
      </c>
    </row>
    <row r="67" spans="2:13" x14ac:dyDescent="0.3">
      <c r="B67" s="66">
        <v>51</v>
      </c>
      <c r="C67" s="67" t="s">
        <v>2496</v>
      </c>
      <c r="D67" s="91" t="s">
        <v>1368</v>
      </c>
      <c r="E67" s="77" t="s">
        <v>2497</v>
      </c>
      <c r="F67" s="24" t="s">
        <v>47</v>
      </c>
      <c r="G67" s="27">
        <v>1</v>
      </c>
      <c r="H67" s="28"/>
      <c r="I67" s="28"/>
      <c r="J67" s="27">
        <f t="shared" si="8"/>
        <v>0</v>
      </c>
      <c r="K67" s="27">
        <f t="shared" si="9"/>
        <v>0</v>
      </c>
      <c r="L67" s="27">
        <f t="shared" si="10"/>
        <v>0</v>
      </c>
      <c r="M67" s="29">
        <f t="shared" si="11"/>
        <v>0</v>
      </c>
    </row>
    <row r="68" spans="2:13" ht="27.6" x14ac:dyDescent="0.3">
      <c r="B68" s="22">
        <v>52</v>
      </c>
      <c r="C68" s="23" t="s">
        <v>2498</v>
      </c>
      <c r="D68" s="91" t="s">
        <v>1368</v>
      </c>
      <c r="E68" s="77" t="s">
        <v>2499</v>
      </c>
      <c r="F68" s="24" t="s">
        <v>47</v>
      </c>
      <c r="G68" s="27">
        <v>1</v>
      </c>
      <c r="H68" s="28"/>
      <c r="I68" s="28"/>
      <c r="J68" s="27">
        <f t="shared" si="8"/>
        <v>0</v>
      </c>
      <c r="K68" s="27">
        <f t="shared" si="9"/>
        <v>0</v>
      </c>
      <c r="L68" s="27">
        <f t="shared" si="10"/>
        <v>0</v>
      </c>
      <c r="M68" s="29">
        <f t="shared" si="11"/>
        <v>0</v>
      </c>
    </row>
    <row r="69" spans="2:13" ht="27.6" x14ac:dyDescent="0.3">
      <c r="B69" s="66">
        <v>53</v>
      </c>
      <c r="C69" s="23" t="s">
        <v>2500</v>
      </c>
      <c r="D69" s="91" t="s">
        <v>1368</v>
      </c>
      <c r="E69" s="77" t="s">
        <v>2501</v>
      </c>
      <c r="F69" s="24" t="s">
        <v>47</v>
      </c>
      <c r="G69" s="27">
        <v>1</v>
      </c>
      <c r="H69" s="28"/>
      <c r="I69" s="28"/>
      <c r="J69" s="27">
        <f t="shared" si="8"/>
        <v>0</v>
      </c>
      <c r="K69" s="27">
        <f t="shared" si="9"/>
        <v>0</v>
      </c>
      <c r="L69" s="27">
        <f t="shared" si="10"/>
        <v>0</v>
      </c>
      <c r="M69" s="29">
        <f t="shared" si="11"/>
        <v>0</v>
      </c>
    </row>
    <row r="70" spans="2:13" x14ac:dyDescent="0.3">
      <c r="B70" s="22">
        <v>54</v>
      </c>
      <c r="C70" s="23" t="s">
        <v>2502</v>
      </c>
      <c r="D70" s="91" t="s">
        <v>1368</v>
      </c>
      <c r="E70" s="77" t="s">
        <v>2503</v>
      </c>
      <c r="F70" s="24" t="s">
        <v>47</v>
      </c>
      <c r="G70" s="27">
        <v>1</v>
      </c>
      <c r="H70" s="28"/>
      <c r="I70" s="28"/>
      <c r="J70" s="27">
        <f t="shared" si="8"/>
        <v>0</v>
      </c>
      <c r="K70" s="27">
        <f t="shared" si="9"/>
        <v>0</v>
      </c>
      <c r="L70" s="27">
        <f t="shared" si="10"/>
        <v>0</v>
      </c>
      <c r="M70" s="29">
        <f t="shared" si="11"/>
        <v>0</v>
      </c>
    </row>
    <row r="71" spans="2:13" x14ac:dyDescent="0.3">
      <c r="B71" s="66">
        <v>55</v>
      </c>
      <c r="C71" s="67" t="s">
        <v>2504</v>
      </c>
      <c r="D71" s="23"/>
      <c r="E71" s="77" t="s">
        <v>2505</v>
      </c>
      <c r="F71" s="24" t="s">
        <v>41</v>
      </c>
      <c r="G71" s="27">
        <v>1</v>
      </c>
      <c r="H71" s="28"/>
      <c r="I71" s="28"/>
      <c r="J71" s="27">
        <f t="shared" si="8"/>
        <v>0</v>
      </c>
      <c r="K71" s="27">
        <f t="shared" si="9"/>
        <v>0</v>
      </c>
      <c r="L71" s="27">
        <f t="shared" si="10"/>
        <v>0</v>
      </c>
      <c r="M71" s="29">
        <f t="shared" si="11"/>
        <v>0</v>
      </c>
    </row>
    <row r="72" spans="2:13" x14ac:dyDescent="0.3">
      <c r="B72" s="22">
        <v>56</v>
      </c>
      <c r="C72" s="23" t="s">
        <v>2506</v>
      </c>
      <c r="D72" s="91" t="s">
        <v>1368</v>
      </c>
      <c r="E72" s="77" t="s">
        <v>2507</v>
      </c>
      <c r="F72" s="24" t="s">
        <v>108</v>
      </c>
      <c r="G72" s="27">
        <v>300</v>
      </c>
      <c r="H72" s="28"/>
      <c r="I72" s="28"/>
      <c r="J72" s="27">
        <f t="shared" si="8"/>
        <v>0</v>
      </c>
      <c r="K72" s="27">
        <f t="shared" si="9"/>
        <v>0</v>
      </c>
      <c r="L72" s="27">
        <f t="shared" si="10"/>
        <v>0</v>
      </c>
      <c r="M72" s="29">
        <f t="shared" si="11"/>
        <v>0</v>
      </c>
    </row>
    <row r="73" spans="2:13" x14ac:dyDescent="0.3">
      <c r="B73" s="66">
        <v>57</v>
      </c>
      <c r="C73" s="23" t="s">
        <v>2508</v>
      </c>
      <c r="D73" s="91" t="s">
        <v>1368</v>
      </c>
      <c r="E73" s="77" t="s">
        <v>2509</v>
      </c>
      <c r="F73" s="24" t="s">
        <v>41</v>
      </c>
      <c r="G73" s="27">
        <v>1</v>
      </c>
      <c r="H73" s="28"/>
      <c r="I73" s="28"/>
      <c r="J73" s="27">
        <f t="shared" si="8"/>
        <v>0</v>
      </c>
      <c r="K73" s="27">
        <f t="shared" si="9"/>
        <v>0</v>
      </c>
      <c r="L73" s="27">
        <f t="shared" si="10"/>
        <v>0</v>
      </c>
      <c r="M73" s="29">
        <f t="shared" si="11"/>
        <v>0</v>
      </c>
    </row>
    <row r="74" spans="2:13" x14ac:dyDescent="0.3">
      <c r="B74" s="22">
        <v>58</v>
      </c>
      <c r="C74" s="23" t="s">
        <v>2510</v>
      </c>
      <c r="D74" s="91" t="s">
        <v>1368</v>
      </c>
      <c r="E74" s="60" t="s">
        <v>2511</v>
      </c>
      <c r="F74" s="24" t="s">
        <v>41</v>
      </c>
      <c r="G74" s="61">
        <v>1</v>
      </c>
      <c r="H74" s="62"/>
      <c r="I74" s="62"/>
      <c r="J74" s="61">
        <f t="shared" si="8"/>
        <v>0</v>
      </c>
      <c r="K74" s="61">
        <f t="shared" si="9"/>
        <v>0</v>
      </c>
      <c r="L74" s="61">
        <f t="shared" si="10"/>
        <v>0</v>
      </c>
      <c r="M74" s="63">
        <f t="shared" si="11"/>
        <v>0</v>
      </c>
    </row>
    <row r="75" spans="2:13" ht="24.6" thickBot="1" x14ac:dyDescent="0.35">
      <c r="B75" s="85"/>
      <c r="C75" s="12"/>
      <c r="D75" s="12"/>
      <c r="E75" s="86" t="s">
        <v>2477</v>
      </c>
      <c r="F75" s="32"/>
      <c r="G75" s="88"/>
      <c r="H75" s="89"/>
      <c r="I75" s="89"/>
      <c r="J75" s="88"/>
      <c r="K75" s="88"/>
      <c r="L75" s="88"/>
      <c r="M75" s="90"/>
    </row>
    <row r="76" spans="2:13" ht="21" customHeight="1" thickTop="1" thickBot="1" x14ac:dyDescent="0.35">
      <c r="B76" s="11"/>
      <c r="C76" s="38"/>
      <c r="D76" s="38"/>
      <c r="E76" s="38" t="s">
        <v>42</v>
      </c>
      <c r="F76" s="38"/>
      <c r="G76" s="38"/>
      <c r="H76" s="38"/>
      <c r="I76" s="38"/>
      <c r="J76" s="39">
        <f>SUBTOTAL(9,J9:J74)</f>
        <v>0</v>
      </c>
      <c r="K76" s="39">
        <f>SUBTOTAL(9,K9:K74)</f>
        <v>0</v>
      </c>
      <c r="L76" s="39">
        <f>SUBTOTAL(9,L9:L74)</f>
        <v>0</v>
      </c>
      <c r="M76" s="40">
        <f>SUBTOTAL(9,M9:M74)</f>
        <v>0</v>
      </c>
    </row>
    <row r="77" spans="2:13" x14ac:dyDescent="0.3">
      <c r="B77" s="410"/>
      <c r="C77" s="410"/>
      <c r="D77" s="410"/>
      <c r="E77" s="410"/>
      <c r="F77" s="410"/>
      <c r="G77" s="410"/>
      <c r="H77" s="410"/>
      <c r="I77" s="410"/>
      <c r="J77" s="410"/>
      <c r="K77" s="410"/>
      <c r="L77" s="410"/>
      <c r="M77" s="410"/>
    </row>
  </sheetData>
  <mergeCells count="16">
    <mergeCell ref="B2:C2"/>
    <mergeCell ref="D2:H2"/>
    <mergeCell ref="I2:M2"/>
    <mergeCell ref="B3:C3"/>
    <mergeCell ref="D3:H3"/>
    <mergeCell ref="I3:M3"/>
    <mergeCell ref="B77:M77"/>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30F02-FFEF-4AAA-A4BE-3F9B01200711}">
  <sheetPr>
    <pageSetUpPr fitToPage="1"/>
  </sheetPr>
  <dimension ref="B1:Q28"/>
  <sheetViews>
    <sheetView topLeftCell="A17" zoomScaleNormal="100" zoomScaleSheetLayoutView="115" workbookViewId="0">
      <selection activeCell="J26" sqref="J26:J27"/>
    </sheetView>
  </sheetViews>
  <sheetFormatPr defaultColWidth="8.88671875" defaultRowHeight="14.4" x14ac:dyDescent="0.3"/>
  <cols>
    <col min="1" max="1" width="8.88671875" style="203"/>
    <col min="2" max="2" width="11.5546875" style="203" customWidth="1"/>
    <col min="3" max="3" width="15" style="203" customWidth="1"/>
    <col min="4" max="4" width="15" style="203" hidden="1" customWidth="1"/>
    <col min="5" max="5" width="57.44140625" style="203" customWidth="1"/>
    <col min="6" max="6" width="9.88671875" style="203" customWidth="1"/>
    <col min="7" max="7" width="13.109375" style="203" customWidth="1"/>
    <col min="8" max="8" width="15" style="203" hidden="1" customWidth="1"/>
    <col min="9" max="9" width="15.44140625" style="203" hidden="1" customWidth="1"/>
    <col min="10" max="10" width="14.44140625" style="203" customWidth="1"/>
    <col min="11" max="11" width="13.44140625" style="203" hidden="1" customWidth="1"/>
    <col min="12" max="12" width="15.88671875" style="203" customWidth="1"/>
    <col min="13" max="13" width="17.44140625" style="203" customWidth="1"/>
    <col min="14" max="16384" width="8.88671875" style="203"/>
  </cols>
  <sheetData>
    <row r="1" spans="2:17" ht="15" thickBot="1" x14ac:dyDescent="0.35"/>
    <row r="2" spans="2:17" x14ac:dyDescent="0.3">
      <c r="B2" s="321" t="s">
        <v>1</v>
      </c>
      <c r="C2" s="330"/>
      <c r="D2" s="331" t="s">
        <v>2967</v>
      </c>
      <c r="E2" s="324"/>
      <c r="F2" s="324"/>
      <c r="G2" s="324"/>
      <c r="H2" s="324"/>
      <c r="I2" s="323"/>
      <c r="J2" s="324"/>
      <c r="K2" s="324"/>
      <c r="L2" s="324"/>
      <c r="M2" s="332"/>
    </row>
    <row r="3" spans="2:17" x14ac:dyDescent="0.3">
      <c r="B3" s="327" t="s">
        <v>3</v>
      </c>
      <c r="C3" s="333"/>
      <c r="D3" s="334" t="s">
        <v>2968</v>
      </c>
      <c r="E3" s="329"/>
      <c r="F3" s="329"/>
      <c r="G3" s="329"/>
      <c r="H3" s="329"/>
      <c r="I3" s="328"/>
      <c r="J3" s="329"/>
      <c r="K3" s="329"/>
      <c r="L3" s="329"/>
      <c r="M3" s="335"/>
    </row>
    <row r="4" spans="2:17" x14ac:dyDescent="0.3">
      <c r="B4" s="308" t="s">
        <v>3227</v>
      </c>
      <c r="C4" s="333"/>
      <c r="D4" s="338" t="s">
        <v>3136</v>
      </c>
      <c r="E4" s="329"/>
      <c r="F4" s="329"/>
      <c r="G4" s="329"/>
      <c r="H4" s="329"/>
      <c r="I4" s="328"/>
      <c r="J4" s="329"/>
      <c r="K4" s="329"/>
      <c r="L4" s="329"/>
      <c r="M4" s="335"/>
    </row>
    <row r="5" spans="2:17" ht="15" thickBot="1" x14ac:dyDescent="0.35">
      <c r="B5" s="313" t="s">
        <v>5</v>
      </c>
      <c r="C5" s="339"/>
      <c r="D5" s="255" t="s">
        <v>3133</v>
      </c>
      <c r="E5" s="336">
        <v>45407</v>
      </c>
      <c r="F5" s="316"/>
      <c r="G5" s="316"/>
      <c r="H5" s="316"/>
      <c r="I5" s="316"/>
      <c r="J5" s="337"/>
      <c r="K5" s="316"/>
      <c r="L5" s="316"/>
      <c r="M5" s="317"/>
    </row>
    <row r="6" spans="2:17" ht="15" thickBot="1" x14ac:dyDescent="0.35"/>
    <row r="7" spans="2:17" x14ac:dyDescent="0.3">
      <c r="B7" s="318" t="s">
        <v>3143</v>
      </c>
      <c r="C7" s="319"/>
      <c r="D7" s="319"/>
      <c r="E7" s="319"/>
      <c r="F7" s="319"/>
      <c r="G7" s="319"/>
      <c r="H7" s="319" t="s">
        <v>26</v>
      </c>
      <c r="I7" s="319"/>
      <c r="J7" s="319"/>
      <c r="K7" s="319"/>
      <c r="L7" s="319" t="s">
        <v>28</v>
      </c>
      <c r="M7" s="320"/>
    </row>
    <row r="8" spans="2:17" ht="29.4" thickBot="1" x14ac:dyDescent="0.35">
      <c r="B8" s="246" t="s">
        <v>29</v>
      </c>
      <c r="C8" s="247" t="s">
        <v>30</v>
      </c>
      <c r="D8" s="247" t="s">
        <v>31</v>
      </c>
      <c r="E8" s="247" t="s">
        <v>32</v>
      </c>
      <c r="F8" s="247" t="s">
        <v>33</v>
      </c>
      <c r="G8" s="247" t="s">
        <v>34</v>
      </c>
      <c r="H8" s="247" t="s">
        <v>35</v>
      </c>
      <c r="I8" s="247" t="s">
        <v>36</v>
      </c>
      <c r="J8" s="156" t="s">
        <v>2966</v>
      </c>
      <c r="K8" s="247" t="s">
        <v>36</v>
      </c>
      <c r="L8" s="247" t="s">
        <v>37</v>
      </c>
      <c r="M8" s="248" t="s">
        <v>38</v>
      </c>
      <c r="N8" s="204"/>
      <c r="O8" s="204"/>
      <c r="P8" s="204"/>
      <c r="Q8" s="204"/>
    </row>
    <row r="9" spans="2:17" ht="15.6" thickTop="1" thickBot="1" x14ac:dyDescent="0.35">
      <c r="B9" s="246" t="s">
        <v>3164</v>
      </c>
      <c r="C9" s="254"/>
      <c r="D9" s="254"/>
      <c r="E9" s="254" t="s">
        <v>1752</v>
      </c>
      <c r="F9" s="217"/>
      <c r="G9" s="206"/>
      <c r="H9" s="206"/>
      <c r="I9" s="206"/>
      <c r="J9" s="207"/>
      <c r="K9" s="207">
        <f>SUBTOTAL(9,K10:K24)</f>
        <v>0</v>
      </c>
      <c r="L9" s="207">
        <f>SUBTOTAL(9,L10:L24)</f>
        <v>0</v>
      </c>
      <c r="M9" s="208">
        <f>SUBTOTAL(9,M10:M24)</f>
        <v>0</v>
      </c>
    </row>
    <row r="10" spans="2:17" ht="55.8" thickTop="1" x14ac:dyDescent="0.3">
      <c r="B10" s="294" t="s">
        <v>3165</v>
      </c>
      <c r="C10" s="209"/>
      <c r="D10" s="210"/>
      <c r="E10" s="211" t="s">
        <v>3193</v>
      </c>
      <c r="F10" s="212" t="s">
        <v>47</v>
      </c>
      <c r="G10" s="213">
        <v>2</v>
      </c>
      <c r="H10" s="214"/>
      <c r="I10" s="214"/>
      <c r="J10" s="213"/>
      <c r="K10" s="213">
        <f>G10*I10</f>
        <v>0</v>
      </c>
      <c r="L10" s="213">
        <f>G10*J10</f>
        <v>0</v>
      </c>
      <c r="M10" s="215">
        <f>L10*1.21</f>
        <v>0</v>
      </c>
    </row>
    <row r="11" spans="2:17" ht="138" x14ac:dyDescent="0.3">
      <c r="B11" s="294" t="s">
        <v>3167</v>
      </c>
      <c r="C11" s="209"/>
      <c r="D11" s="210"/>
      <c r="E11" s="211" t="s">
        <v>3192</v>
      </c>
      <c r="F11" s="212" t="s">
        <v>47</v>
      </c>
      <c r="G11" s="213">
        <v>2</v>
      </c>
      <c r="H11" s="214"/>
      <c r="I11" s="214"/>
      <c r="J11" s="213"/>
      <c r="K11" s="213">
        <f t="shared" ref="K11:K24" si="0">G11*I11</f>
        <v>0</v>
      </c>
      <c r="L11" s="213">
        <f>G11*J11</f>
        <v>0</v>
      </c>
      <c r="M11" s="215">
        <f t="shared" ref="M11:M24" si="1">L11*1.21</f>
        <v>0</v>
      </c>
    </row>
    <row r="12" spans="2:17" ht="27.6" x14ac:dyDescent="0.3">
      <c r="B12" s="294" t="s">
        <v>3166</v>
      </c>
      <c r="C12" s="209"/>
      <c r="D12" s="210"/>
      <c r="E12" s="211" t="s">
        <v>3198</v>
      </c>
      <c r="F12" s="212" t="s">
        <v>47</v>
      </c>
      <c r="G12" s="213">
        <v>2</v>
      </c>
      <c r="H12" s="214"/>
      <c r="I12" s="214"/>
      <c r="J12" s="213"/>
      <c r="K12" s="213">
        <f t="shared" si="0"/>
        <v>0</v>
      </c>
      <c r="L12" s="213">
        <f t="shared" ref="L12:L27" si="2">G12*J12</f>
        <v>0</v>
      </c>
      <c r="M12" s="215">
        <f t="shared" si="1"/>
        <v>0</v>
      </c>
    </row>
    <row r="13" spans="2:17" ht="27.6" x14ac:dyDescent="0.3">
      <c r="B13" s="294" t="s">
        <v>3168</v>
      </c>
      <c r="C13" s="209"/>
      <c r="D13" s="210"/>
      <c r="E13" s="211" t="s">
        <v>3199</v>
      </c>
      <c r="F13" s="212" t="s">
        <v>47</v>
      </c>
      <c r="G13" s="213">
        <v>2</v>
      </c>
      <c r="H13" s="214"/>
      <c r="I13" s="214"/>
      <c r="J13" s="213"/>
      <c r="K13" s="213">
        <f t="shared" si="0"/>
        <v>0</v>
      </c>
      <c r="L13" s="213">
        <f t="shared" si="2"/>
        <v>0</v>
      </c>
      <c r="M13" s="215">
        <f t="shared" si="1"/>
        <v>0</v>
      </c>
    </row>
    <row r="14" spans="2:17" ht="27.6" x14ac:dyDescent="0.3">
      <c r="B14" s="294" t="s">
        <v>3176</v>
      </c>
      <c r="C14" s="209"/>
      <c r="D14" s="210"/>
      <c r="E14" s="218" t="s">
        <v>2596</v>
      </c>
      <c r="F14" s="219" t="s">
        <v>47</v>
      </c>
      <c r="G14" s="220">
        <v>2</v>
      </c>
      <c r="H14" s="214"/>
      <c r="I14" s="214"/>
      <c r="J14" s="213"/>
      <c r="K14" s="213">
        <f t="shared" si="0"/>
        <v>0</v>
      </c>
      <c r="L14" s="213">
        <f t="shared" si="2"/>
        <v>0</v>
      </c>
      <c r="M14" s="215">
        <f t="shared" si="1"/>
        <v>0</v>
      </c>
    </row>
    <row r="15" spans="2:17" x14ac:dyDescent="0.3">
      <c r="B15" s="294" t="s">
        <v>3177</v>
      </c>
      <c r="C15" s="209"/>
      <c r="D15" s="210"/>
      <c r="E15" s="218" t="s">
        <v>2598</v>
      </c>
      <c r="F15" s="219" t="s">
        <v>47</v>
      </c>
      <c r="G15" s="220">
        <v>2</v>
      </c>
      <c r="H15" s="214"/>
      <c r="I15" s="214"/>
      <c r="J15" s="213"/>
      <c r="K15" s="213">
        <f t="shared" si="0"/>
        <v>0</v>
      </c>
      <c r="L15" s="213">
        <f t="shared" si="2"/>
        <v>0</v>
      </c>
      <c r="M15" s="215">
        <f t="shared" si="1"/>
        <v>0</v>
      </c>
    </row>
    <row r="16" spans="2:17" x14ac:dyDescent="0.3">
      <c r="B16" s="294" t="s">
        <v>3178</v>
      </c>
      <c r="C16" s="209"/>
      <c r="D16" s="210"/>
      <c r="E16" s="218" t="s">
        <v>2600</v>
      </c>
      <c r="F16" s="219" t="s">
        <v>47</v>
      </c>
      <c r="G16" s="220">
        <v>2</v>
      </c>
      <c r="H16" s="214"/>
      <c r="I16" s="214"/>
      <c r="J16" s="213"/>
      <c r="K16" s="213">
        <f t="shared" si="0"/>
        <v>0</v>
      </c>
      <c r="L16" s="213">
        <f t="shared" si="2"/>
        <v>0</v>
      </c>
      <c r="M16" s="215">
        <f t="shared" si="1"/>
        <v>0</v>
      </c>
    </row>
    <row r="17" spans="2:13" ht="27.6" x14ac:dyDescent="0.3">
      <c r="B17" s="294" t="s">
        <v>3179</v>
      </c>
      <c r="C17" s="209"/>
      <c r="D17" s="210"/>
      <c r="E17" s="218" t="s">
        <v>2602</v>
      </c>
      <c r="F17" s="219" t="s">
        <v>47</v>
      </c>
      <c r="G17" s="220">
        <v>2</v>
      </c>
      <c r="H17" s="214"/>
      <c r="I17" s="214"/>
      <c r="J17" s="213"/>
      <c r="K17" s="213">
        <f t="shared" si="0"/>
        <v>0</v>
      </c>
      <c r="L17" s="213">
        <f t="shared" si="2"/>
        <v>0</v>
      </c>
      <c r="M17" s="215">
        <f t="shared" si="1"/>
        <v>0</v>
      </c>
    </row>
    <row r="18" spans="2:13" x14ac:dyDescent="0.3">
      <c r="B18" s="294" t="s">
        <v>3180</v>
      </c>
      <c r="C18" s="209"/>
      <c r="D18" s="210"/>
      <c r="E18" s="218" t="s">
        <v>2604</v>
      </c>
      <c r="F18" s="219" t="s">
        <v>47</v>
      </c>
      <c r="G18" s="220">
        <v>2</v>
      </c>
      <c r="H18" s="214"/>
      <c r="I18" s="214"/>
      <c r="J18" s="213"/>
      <c r="K18" s="213">
        <f t="shared" si="0"/>
        <v>0</v>
      </c>
      <c r="L18" s="213">
        <f t="shared" si="2"/>
        <v>0</v>
      </c>
      <c r="M18" s="215">
        <f t="shared" si="1"/>
        <v>0</v>
      </c>
    </row>
    <row r="19" spans="2:13" ht="27.6" x14ac:dyDescent="0.3">
      <c r="B19" s="294" t="s">
        <v>3181</v>
      </c>
      <c r="C19" s="209"/>
      <c r="D19" s="210"/>
      <c r="E19" s="218" t="s">
        <v>2606</v>
      </c>
      <c r="F19" s="219" t="s">
        <v>47</v>
      </c>
      <c r="G19" s="220">
        <v>2</v>
      </c>
      <c r="H19" s="214"/>
      <c r="I19" s="214"/>
      <c r="J19" s="213"/>
      <c r="K19" s="213">
        <f t="shared" si="0"/>
        <v>0</v>
      </c>
      <c r="L19" s="213">
        <f t="shared" si="2"/>
        <v>0</v>
      </c>
      <c r="M19" s="215">
        <f t="shared" si="1"/>
        <v>0</v>
      </c>
    </row>
    <row r="20" spans="2:13" ht="41.4" x14ac:dyDescent="0.3">
      <c r="B20" s="294" t="s">
        <v>3182</v>
      </c>
      <c r="C20" s="209"/>
      <c r="D20" s="210"/>
      <c r="E20" s="218" t="s">
        <v>2608</v>
      </c>
      <c r="F20" s="219" t="s">
        <v>47</v>
      </c>
      <c r="G20" s="220">
        <v>2</v>
      </c>
      <c r="H20" s="214"/>
      <c r="I20" s="214"/>
      <c r="J20" s="213"/>
      <c r="K20" s="213">
        <f t="shared" si="0"/>
        <v>0</v>
      </c>
      <c r="L20" s="213">
        <f t="shared" si="2"/>
        <v>0</v>
      </c>
      <c r="M20" s="215">
        <f t="shared" si="1"/>
        <v>0</v>
      </c>
    </row>
    <row r="21" spans="2:13" x14ac:dyDescent="0.3">
      <c r="B21" s="294" t="s">
        <v>3183</v>
      </c>
      <c r="C21" s="209"/>
      <c r="D21" s="210"/>
      <c r="E21" s="218" t="s">
        <v>2610</v>
      </c>
      <c r="F21" s="219" t="s">
        <v>47</v>
      </c>
      <c r="G21" s="220">
        <v>2</v>
      </c>
      <c r="H21" s="214"/>
      <c r="I21" s="214"/>
      <c r="J21" s="213"/>
      <c r="K21" s="213">
        <f t="shared" si="0"/>
        <v>0</v>
      </c>
      <c r="L21" s="213">
        <f t="shared" si="2"/>
        <v>0</v>
      </c>
      <c r="M21" s="215">
        <f t="shared" si="1"/>
        <v>0</v>
      </c>
    </row>
    <row r="22" spans="2:13" x14ac:dyDescent="0.3">
      <c r="B22" s="294" t="s">
        <v>3184</v>
      </c>
      <c r="C22" s="209"/>
      <c r="D22" s="210"/>
      <c r="E22" s="218" t="s">
        <v>2612</v>
      </c>
      <c r="F22" s="219" t="s">
        <v>47</v>
      </c>
      <c r="G22" s="220">
        <v>2</v>
      </c>
      <c r="H22" s="214"/>
      <c r="I22" s="214"/>
      <c r="J22" s="213"/>
      <c r="K22" s="213">
        <f t="shared" si="0"/>
        <v>0</v>
      </c>
      <c r="L22" s="213">
        <f t="shared" si="2"/>
        <v>0</v>
      </c>
      <c r="M22" s="215">
        <f t="shared" si="1"/>
        <v>0</v>
      </c>
    </row>
    <row r="23" spans="2:13" x14ac:dyDescent="0.3">
      <c r="B23" s="294" t="s">
        <v>3185</v>
      </c>
      <c r="C23" s="209"/>
      <c r="D23" s="210"/>
      <c r="E23" s="211" t="s">
        <v>2614</v>
      </c>
      <c r="F23" s="212" t="s">
        <v>47</v>
      </c>
      <c r="G23" s="213">
        <v>2</v>
      </c>
      <c r="H23" s="214"/>
      <c r="I23" s="214"/>
      <c r="J23" s="213"/>
      <c r="K23" s="213">
        <f t="shared" si="0"/>
        <v>0</v>
      </c>
      <c r="L23" s="213">
        <f t="shared" si="2"/>
        <v>0</v>
      </c>
      <c r="M23" s="215">
        <f t="shared" si="1"/>
        <v>0</v>
      </c>
    </row>
    <row r="24" spans="2:13" x14ac:dyDescent="0.3">
      <c r="B24" s="294" t="s">
        <v>3186</v>
      </c>
      <c r="C24" s="209"/>
      <c r="D24" s="210"/>
      <c r="E24" s="211" t="s">
        <v>2616</v>
      </c>
      <c r="F24" s="212" t="s">
        <v>47</v>
      </c>
      <c r="G24" s="213">
        <v>2</v>
      </c>
      <c r="H24" s="214"/>
      <c r="I24" s="214"/>
      <c r="J24" s="213"/>
      <c r="K24" s="213">
        <f t="shared" si="0"/>
        <v>0</v>
      </c>
      <c r="L24" s="213">
        <f t="shared" si="2"/>
        <v>0</v>
      </c>
      <c r="M24" s="215">
        <f t="shared" si="1"/>
        <v>0</v>
      </c>
    </row>
    <row r="25" spans="2:13" ht="15" thickBot="1" x14ac:dyDescent="0.35">
      <c r="B25" s="246" t="s">
        <v>3164</v>
      </c>
      <c r="C25" s="205"/>
      <c r="D25" s="216"/>
      <c r="E25" s="206" t="s">
        <v>2618</v>
      </c>
      <c r="F25" s="217"/>
      <c r="G25" s="206"/>
      <c r="H25" s="206"/>
      <c r="I25" s="206"/>
      <c r="J25" s="207"/>
      <c r="K25" s="207">
        <f>SUBTOTAL(9,K26:K27)</f>
        <v>0</v>
      </c>
      <c r="L25" s="207">
        <f>SUBTOTAL(9,L26:L27)</f>
        <v>0</v>
      </c>
      <c r="M25" s="208">
        <f>SUBTOTAL(9,M26:M27)</f>
        <v>0</v>
      </c>
    </row>
    <row r="26" spans="2:13" ht="42" thickTop="1" x14ac:dyDescent="0.3">
      <c r="B26" s="294" t="s">
        <v>3187</v>
      </c>
      <c r="C26" s="209"/>
      <c r="D26" s="210"/>
      <c r="E26" s="218" t="s">
        <v>2620</v>
      </c>
      <c r="F26" s="219" t="s">
        <v>47</v>
      </c>
      <c r="G26" s="220">
        <v>2</v>
      </c>
      <c r="H26" s="243"/>
      <c r="I26" s="243"/>
      <c r="J26" s="220"/>
      <c r="K26" s="220">
        <f>G26*I26</f>
        <v>0</v>
      </c>
      <c r="L26" s="213">
        <f t="shared" si="2"/>
        <v>0</v>
      </c>
      <c r="M26" s="244">
        <f>L26*1.21</f>
        <v>0</v>
      </c>
    </row>
    <row r="27" spans="2:13" ht="28.2" thickBot="1" x14ac:dyDescent="0.35">
      <c r="B27" s="294" t="s">
        <v>3188</v>
      </c>
      <c r="C27" s="221"/>
      <c r="D27" s="222"/>
      <c r="E27" s="223" t="s">
        <v>3232</v>
      </c>
      <c r="F27" s="224" t="s">
        <v>41</v>
      </c>
      <c r="G27" s="225">
        <v>1</v>
      </c>
      <c r="H27" s="226"/>
      <c r="I27" s="226"/>
      <c r="J27" s="225"/>
      <c r="K27" s="225">
        <f>G27*I27</f>
        <v>0</v>
      </c>
      <c r="L27" s="213">
        <f t="shared" si="2"/>
        <v>0</v>
      </c>
      <c r="M27" s="227">
        <f>L27*1.21</f>
        <v>0</v>
      </c>
    </row>
    <row r="28" spans="2:13" ht="15.6" thickTop="1" thickBot="1" x14ac:dyDescent="0.35">
      <c r="B28" s="249"/>
      <c r="C28" s="250"/>
      <c r="D28" s="250"/>
      <c r="E28" s="250" t="s">
        <v>42</v>
      </c>
      <c r="F28" s="250"/>
      <c r="G28" s="250"/>
      <c r="H28" s="250"/>
      <c r="I28" s="250"/>
      <c r="J28" s="251"/>
      <c r="K28" s="251">
        <f>SUBTOTAL(9,K9:K27)</f>
        <v>0</v>
      </c>
      <c r="L28" s="251">
        <f>SUBTOTAL(9,L9:L27)</f>
        <v>0</v>
      </c>
      <c r="M28" s="252">
        <f>SUBTOTAL(9,M9:M27)</f>
        <v>0</v>
      </c>
    </row>
  </sheetData>
  <sheetProtection algorithmName="SHA-512" hashValue="rWRWfwr58Mb338LByawUn9W5buYnEmY36Nh3Spi5PHvhy/IqSVHzDDyi8J89uKrIXFEMRUU5ZdaU1MpZlgiBIw==" saltValue="6XN8Yw7sggTiBFjo1fPVbg==" spinCount="100000" sheet="1" objects="1" scenarios="1"/>
  <mergeCells count="16">
    <mergeCell ref="B7:G7"/>
    <mergeCell ref="H7:I7"/>
    <mergeCell ref="J7:K7"/>
    <mergeCell ref="L7:M7"/>
    <mergeCell ref="B2:C2"/>
    <mergeCell ref="D2:H2"/>
    <mergeCell ref="I2:M2"/>
    <mergeCell ref="B3:C3"/>
    <mergeCell ref="D3:H3"/>
    <mergeCell ref="I3:M3"/>
    <mergeCell ref="E5:I5"/>
    <mergeCell ref="J5:M5"/>
    <mergeCell ref="B4:C4"/>
    <mergeCell ref="D4:H4"/>
    <mergeCell ref="I4:M4"/>
    <mergeCell ref="B5:C5"/>
  </mergeCells>
  <pageMargins left="0.25" right="0.25" top="0.75" bottom="0.75" header="0.3" footer="0.3"/>
  <pageSetup paperSize="9" scale="87"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23532-3B97-4640-8372-3F52ABB392D7}">
  <dimension ref="B1:Q41"/>
  <sheetViews>
    <sheetView topLeftCell="A13" workbookViewId="0">
      <selection activeCell="K48" sqref="K48"/>
    </sheetView>
  </sheetViews>
  <sheetFormatPr defaultColWidth="8.88671875" defaultRowHeight="14.4" x14ac:dyDescent="0.3"/>
  <cols>
    <col min="3" max="4" width="15" customWidth="1"/>
    <col min="5" max="5" width="57.10937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2523</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2524</v>
      </c>
      <c r="D9" s="18"/>
      <c r="E9" s="19" t="s">
        <v>39</v>
      </c>
      <c r="F9" s="19"/>
      <c r="G9" s="19"/>
      <c r="H9" s="19"/>
      <c r="I9" s="19"/>
      <c r="J9" s="20">
        <f>SUBTOTAL(9,J10:J17)</f>
        <v>0</v>
      </c>
      <c r="K9" s="20">
        <f>SUBTOTAL(9,K10:K17)</f>
        <v>0</v>
      </c>
      <c r="L9" s="20">
        <f>SUBTOTAL(9,L10:L17)</f>
        <v>0</v>
      </c>
      <c r="M9" s="21">
        <f>SUBTOTAL(9,M10:M17)</f>
        <v>0</v>
      </c>
      <c r="N9" s="16"/>
      <c r="O9" s="16"/>
      <c r="P9" s="16"/>
      <c r="Q9" s="16"/>
    </row>
    <row r="10" spans="2:17" x14ac:dyDescent="0.3">
      <c r="B10" s="22">
        <v>1</v>
      </c>
      <c r="C10" s="23" t="s">
        <v>2525</v>
      </c>
      <c r="D10" s="24" t="s">
        <v>40</v>
      </c>
      <c r="E10" s="25" t="s">
        <v>1364</v>
      </c>
      <c r="F10" s="24" t="s">
        <v>41</v>
      </c>
      <c r="G10" s="27">
        <v>1</v>
      </c>
      <c r="H10" s="28"/>
      <c r="I10" s="28"/>
      <c r="J10" s="27">
        <f t="shared" ref="J10:J17" si="0">G10*H10</f>
        <v>0</v>
      </c>
      <c r="K10" s="27">
        <f t="shared" ref="K10:K17" si="1">G10*I10</f>
        <v>0</v>
      </c>
      <c r="L10" s="27">
        <f t="shared" ref="L10:L17" si="2">J10+K10</f>
        <v>0</v>
      </c>
      <c r="M10" s="29">
        <f t="shared" ref="M10:M17" si="3">L10*1.21</f>
        <v>0</v>
      </c>
    </row>
    <row r="11" spans="2:17" x14ac:dyDescent="0.3">
      <c r="B11" s="22">
        <v>2</v>
      </c>
      <c r="C11" s="23" t="s">
        <v>2526</v>
      </c>
      <c r="D11" s="91" t="s">
        <v>1368</v>
      </c>
      <c r="E11" s="25" t="s">
        <v>2527</v>
      </c>
      <c r="F11" s="24" t="s">
        <v>41</v>
      </c>
      <c r="G11" s="27">
        <v>1</v>
      </c>
      <c r="H11" s="28"/>
      <c r="I11" s="28"/>
      <c r="J11" s="27">
        <f t="shared" si="0"/>
        <v>0</v>
      </c>
      <c r="K11" s="27">
        <f t="shared" si="1"/>
        <v>0</v>
      </c>
      <c r="L11" s="27">
        <f t="shared" si="2"/>
        <v>0</v>
      </c>
      <c r="M11" s="29">
        <f t="shared" si="3"/>
        <v>0</v>
      </c>
    </row>
    <row r="12" spans="2:17" x14ac:dyDescent="0.3">
      <c r="B12" s="22">
        <v>3</v>
      </c>
      <c r="C12" s="23" t="s">
        <v>2528</v>
      </c>
      <c r="D12" s="91" t="s">
        <v>1368</v>
      </c>
      <c r="E12" s="25" t="s">
        <v>1369</v>
      </c>
      <c r="F12" s="24" t="s">
        <v>41</v>
      </c>
      <c r="G12" s="27">
        <v>1</v>
      </c>
      <c r="H12" s="28"/>
      <c r="I12" s="28"/>
      <c r="J12" s="27">
        <f t="shared" si="0"/>
        <v>0</v>
      </c>
      <c r="K12" s="27">
        <f t="shared" si="1"/>
        <v>0</v>
      </c>
      <c r="L12" s="27">
        <f t="shared" si="2"/>
        <v>0</v>
      </c>
      <c r="M12" s="29">
        <f t="shared" si="3"/>
        <v>0</v>
      </c>
    </row>
    <row r="13" spans="2:17" x14ac:dyDescent="0.3">
      <c r="B13" s="22">
        <v>4</v>
      </c>
      <c r="C13" s="23" t="s">
        <v>2529</v>
      </c>
      <c r="D13" s="91" t="s">
        <v>1368</v>
      </c>
      <c r="E13" s="25" t="s">
        <v>1371</v>
      </c>
      <c r="F13" s="24" t="s">
        <v>41</v>
      </c>
      <c r="G13" s="27">
        <v>1</v>
      </c>
      <c r="H13" s="28"/>
      <c r="I13" s="28"/>
      <c r="J13" s="27">
        <f t="shared" si="0"/>
        <v>0</v>
      </c>
      <c r="K13" s="27">
        <f t="shared" si="1"/>
        <v>0</v>
      </c>
      <c r="L13" s="27">
        <f t="shared" si="2"/>
        <v>0</v>
      </c>
      <c r="M13" s="29">
        <f t="shared" si="3"/>
        <v>0</v>
      </c>
    </row>
    <row r="14" spans="2:17" x14ac:dyDescent="0.3">
      <c r="B14" s="22">
        <v>5</v>
      </c>
      <c r="C14" s="23" t="s">
        <v>2530</v>
      </c>
      <c r="D14" s="91" t="s">
        <v>1368</v>
      </c>
      <c r="E14" s="25" t="s">
        <v>1373</v>
      </c>
      <c r="F14" s="24" t="s">
        <v>41</v>
      </c>
      <c r="G14" s="27">
        <v>1</v>
      </c>
      <c r="H14" s="28"/>
      <c r="I14" s="28"/>
      <c r="J14" s="27">
        <f t="shared" si="0"/>
        <v>0</v>
      </c>
      <c r="K14" s="27">
        <f t="shared" si="1"/>
        <v>0</v>
      </c>
      <c r="L14" s="27">
        <f t="shared" si="2"/>
        <v>0</v>
      </c>
      <c r="M14" s="29">
        <f t="shared" si="3"/>
        <v>0</v>
      </c>
    </row>
    <row r="15" spans="2:17" x14ac:dyDescent="0.3">
      <c r="B15" s="22">
        <v>6</v>
      </c>
      <c r="C15" s="23" t="s">
        <v>2531</v>
      </c>
      <c r="D15" s="91" t="s">
        <v>1368</v>
      </c>
      <c r="E15" s="25" t="s">
        <v>1375</v>
      </c>
      <c r="F15" s="24" t="s">
        <v>41</v>
      </c>
      <c r="G15" s="27">
        <v>1</v>
      </c>
      <c r="H15" s="28"/>
      <c r="I15" s="28"/>
      <c r="J15" s="27">
        <f t="shared" si="0"/>
        <v>0</v>
      </c>
      <c r="K15" s="27">
        <f t="shared" si="1"/>
        <v>0</v>
      </c>
      <c r="L15" s="27">
        <f t="shared" si="2"/>
        <v>0</v>
      </c>
      <c r="M15" s="29">
        <f t="shared" si="3"/>
        <v>0</v>
      </c>
    </row>
    <row r="16" spans="2:17" x14ac:dyDescent="0.3">
      <c r="B16" s="22">
        <v>7</v>
      </c>
      <c r="C16" s="23" t="s">
        <v>2532</v>
      </c>
      <c r="D16" s="91" t="s">
        <v>1368</v>
      </c>
      <c r="E16" s="25" t="s">
        <v>1490</v>
      </c>
      <c r="F16" s="24" t="s">
        <v>41</v>
      </c>
      <c r="G16" s="27">
        <v>1</v>
      </c>
      <c r="H16" s="28"/>
      <c r="I16" s="28"/>
      <c r="J16" s="27">
        <f t="shared" si="0"/>
        <v>0</v>
      </c>
      <c r="K16" s="27">
        <f t="shared" si="1"/>
        <v>0</v>
      </c>
      <c r="L16" s="27">
        <f t="shared" si="2"/>
        <v>0</v>
      </c>
      <c r="M16" s="29">
        <f t="shared" si="3"/>
        <v>0</v>
      </c>
    </row>
    <row r="17" spans="2:13" ht="27.6" x14ac:dyDescent="0.3">
      <c r="B17" s="22">
        <v>8</v>
      </c>
      <c r="C17" s="23" t="s">
        <v>2533</v>
      </c>
      <c r="D17" s="91" t="s">
        <v>1368</v>
      </c>
      <c r="E17" s="25" t="s">
        <v>1379</v>
      </c>
      <c r="F17" s="24" t="s">
        <v>41</v>
      </c>
      <c r="G17" s="27">
        <v>1</v>
      </c>
      <c r="H17" s="28"/>
      <c r="I17" s="28"/>
      <c r="J17" s="27">
        <f t="shared" si="0"/>
        <v>0</v>
      </c>
      <c r="K17" s="27">
        <f t="shared" si="1"/>
        <v>0</v>
      </c>
      <c r="L17" s="27">
        <f t="shared" si="2"/>
        <v>0</v>
      </c>
      <c r="M17" s="29">
        <f t="shared" si="3"/>
        <v>0</v>
      </c>
    </row>
    <row r="18" spans="2:13" x14ac:dyDescent="0.3">
      <c r="B18" s="17"/>
      <c r="C18" s="18" t="s">
        <v>2534</v>
      </c>
      <c r="D18" s="18"/>
      <c r="E18" s="57" t="s">
        <v>2535</v>
      </c>
      <c r="F18" s="19"/>
      <c r="G18" s="19"/>
      <c r="H18" s="19"/>
      <c r="I18" s="19"/>
      <c r="J18" s="20">
        <f>SUBTOTAL(9,J19:J24)</f>
        <v>0</v>
      </c>
      <c r="K18" s="20">
        <f>SUBTOTAL(9,K19:K24)</f>
        <v>0</v>
      </c>
      <c r="L18" s="20">
        <f>SUBTOTAL(9,L19:L24)</f>
        <v>0</v>
      </c>
      <c r="M18" s="21">
        <f>SUBTOTAL(9,M19:M24)</f>
        <v>0</v>
      </c>
    </row>
    <row r="19" spans="2:13" x14ac:dyDescent="0.3">
      <c r="B19" s="22">
        <v>9</v>
      </c>
      <c r="C19" s="23" t="s">
        <v>2536</v>
      </c>
      <c r="D19" s="91" t="s">
        <v>1368</v>
      </c>
      <c r="E19" s="25" t="s">
        <v>2537</v>
      </c>
      <c r="F19" s="24" t="s">
        <v>41</v>
      </c>
      <c r="G19" s="27">
        <v>1</v>
      </c>
      <c r="H19" s="28"/>
      <c r="I19" s="28"/>
      <c r="J19" s="27">
        <f>G19*H19</f>
        <v>0</v>
      </c>
      <c r="K19" s="27">
        <f>G19*I19</f>
        <v>0</v>
      </c>
      <c r="L19" s="27">
        <f>J19+K19</f>
        <v>0</v>
      </c>
      <c r="M19" s="29">
        <f>L19*1.21</f>
        <v>0</v>
      </c>
    </row>
    <row r="20" spans="2:13" x14ac:dyDescent="0.3">
      <c r="B20" s="22">
        <v>10</v>
      </c>
      <c r="C20" s="23" t="s">
        <v>2538</v>
      </c>
      <c r="D20" s="91" t="s">
        <v>1368</v>
      </c>
      <c r="E20" s="25" t="s">
        <v>2539</v>
      </c>
      <c r="F20" s="24" t="s">
        <v>41</v>
      </c>
      <c r="G20" s="27">
        <v>1</v>
      </c>
      <c r="H20" s="28"/>
      <c r="I20" s="28"/>
      <c r="J20" s="27">
        <f t="shared" ref="J20:J24" si="4">G20*H20</f>
        <v>0</v>
      </c>
      <c r="K20" s="27">
        <f t="shared" ref="K20:K24" si="5">G20*I20</f>
        <v>0</v>
      </c>
      <c r="L20" s="27">
        <f t="shared" ref="L20:L24" si="6">J20+K20</f>
        <v>0</v>
      </c>
      <c r="M20" s="29">
        <f t="shared" ref="M20:M24" si="7">L20*1.21</f>
        <v>0</v>
      </c>
    </row>
    <row r="21" spans="2:13" x14ac:dyDescent="0.3">
      <c r="B21" s="22">
        <v>11</v>
      </c>
      <c r="C21" s="23" t="s">
        <v>2540</v>
      </c>
      <c r="D21" s="91" t="s">
        <v>1368</v>
      </c>
      <c r="E21" s="25" t="s">
        <v>2541</v>
      </c>
      <c r="F21" s="24" t="s">
        <v>41</v>
      </c>
      <c r="G21" s="27">
        <v>1</v>
      </c>
      <c r="H21" s="28"/>
      <c r="I21" s="28"/>
      <c r="J21" s="27">
        <f t="shared" si="4"/>
        <v>0</v>
      </c>
      <c r="K21" s="27">
        <f t="shared" si="5"/>
        <v>0</v>
      </c>
      <c r="L21" s="27">
        <f t="shared" si="6"/>
        <v>0</v>
      </c>
      <c r="M21" s="29">
        <f t="shared" si="7"/>
        <v>0</v>
      </c>
    </row>
    <row r="22" spans="2:13" x14ac:dyDescent="0.3">
      <c r="B22" s="22">
        <v>12</v>
      </c>
      <c r="C22" s="23" t="s">
        <v>2542</v>
      </c>
      <c r="D22" s="91" t="s">
        <v>1368</v>
      </c>
      <c r="E22" s="25" t="s">
        <v>2543</v>
      </c>
      <c r="F22" s="24" t="s">
        <v>41</v>
      </c>
      <c r="G22" s="27">
        <v>1</v>
      </c>
      <c r="H22" s="28"/>
      <c r="I22" s="28"/>
      <c r="J22" s="27">
        <f t="shared" si="4"/>
        <v>0</v>
      </c>
      <c r="K22" s="27">
        <f t="shared" si="5"/>
        <v>0</v>
      </c>
      <c r="L22" s="27">
        <f t="shared" si="6"/>
        <v>0</v>
      </c>
      <c r="M22" s="29">
        <f t="shared" si="7"/>
        <v>0</v>
      </c>
    </row>
    <row r="23" spans="2:13" x14ac:dyDescent="0.3">
      <c r="B23" s="22">
        <v>13</v>
      </c>
      <c r="C23" s="23" t="s">
        <v>2544</v>
      </c>
      <c r="D23" s="91" t="s">
        <v>1368</v>
      </c>
      <c r="E23" s="25" t="s">
        <v>2545</v>
      </c>
      <c r="F23" s="24" t="s">
        <v>41</v>
      </c>
      <c r="G23" s="27">
        <v>1</v>
      </c>
      <c r="H23" s="28"/>
      <c r="I23" s="28"/>
      <c r="J23" s="27">
        <f t="shared" si="4"/>
        <v>0</v>
      </c>
      <c r="K23" s="27">
        <f t="shared" si="5"/>
        <v>0</v>
      </c>
      <c r="L23" s="27">
        <f t="shared" si="6"/>
        <v>0</v>
      </c>
      <c r="M23" s="29">
        <f t="shared" si="7"/>
        <v>0</v>
      </c>
    </row>
    <row r="24" spans="2:13" x14ac:dyDescent="0.3">
      <c r="B24" s="22">
        <v>14</v>
      </c>
      <c r="C24" s="23" t="s">
        <v>2546</v>
      </c>
      <c r="D24" s="91" t="s">
        <v>1368</v>
      </c>
      <c r="E24" s="25" t="s">
        <v>2547</v>
      </c>
      <c r="F24" s="24" t="s">
        <v>41</v>
      </c>
      <c r="G24" s="27">
        <v>1</v>
      </c>
      <c r="H24" s="28"/>
      <c r="I24" s="28"/>
      <c r="J24" s="27">
        <f t="shared" si="4"/>
        <v>0</v>
      </c>
      <c r="K24" s="27">
        <f t="shared" si="5"/>
        <v>0</v>
      </c>
      <c r="L24" s="27">
        <f t="shared" si="6"/>
        <v>0</v>
      </c>
      <c r="M24" s="29">
        <f t="shared" si="7"/>
        <v>0</v>
      </c>
    </row>
    <row r="25" spans="2:13" x14ac:dyDescent="0.3">
      <c r="B25" s="17"/>
      <c r="C25" s="18" t="s">
        <v>2548</v>
      </c>
      <c r="D25" s="18"/>
      <c r="E25" s="57" t="s">
        <v>1401</v>
      </c>
      <c r="F25" s="19"/>
      <c r="G25" s="19"/>
      <c r="H25" s="19"/>
      <c r="I25" s="19"/>
      <c r="J25" s="20">
        <f>SUBTOTAL(9,J26:J35)</f>
        <v>0</v>
      </c>
      <c r="K25" s="20">
        <f>SUBTOTAL(9,K26:K35)</f>
        <v>0</v>
      </c>
      <c r="L25" s="20">
        <f>SUBTOTAL(9,L26:L35)</f>
        <v>0</v>
      </c>
      <c r="M25" s="21">
        <f>SUBTOTAL(9,M26:M35)</f>
        <v>0</v>
      </c>
    </row>
    <row r="26" spans="2:13" x14ac:dyDescent="0.3">
      <c r="B26" s="22">
        <v>15</v>
      </c>
      <c r="C26" s="23" t="s">
        <v>2549</v>
      </c>
      <c r="D26" s="91" t="s">
        <v>1368</v>
      </c>
      <c r="E26" s="25" t="s">
        <v>2550</v>
      </c>
      <c r="F26" s="24" t="s">
        <v>108</v>
      </c>
      <c r="G26" s="27">
        <v>470</v>
      </c>
      <c r="H26" s="28"/>
      <c r="I26" s="28"/>
      <c r="J26" s="27">
        <f>G26*H26</f>
        <v>0</v>
      </c>
      <c r="K26" s="27">
        <f>G26*I26</f>
        <v>0</v>
      </c>
      <c r="L26" s="27">
        <f>J26+K26</f>
        <v>0</v>
      </c>
      <c r="M26" s="29">
        <f>L26*1.21</f>
        <v>0</v>
      </c>
    </row>
    <row r="27" spans="2:13" x14ac:dyDescent="0.3">
      <c r="B27" s="22">
        <v>16</v>
      </c>
      <c r="C27" s="23" t="s">
        <v>2551</v>
      </c>
      <c r="D27" s="91" t="s">
        <v>1368</v>
      </c>
      <c r="E27" s="25" t="s">
        <v>2552</v>
      </c>
      <c r="F27" s="24" t="s">
        <v>108</v>
      </c>
      <c r="G27" s="27">
        <v>528</v>
      </c>
      <c r="H27" s="28"/>
      <c r="I27" s="28"/>
      <c r="J27" s="27">
        <f>G27*H27</f>
        <v>0</v>
      </c>
      <c r="K27" s="27">
        <f>G27*I27</f>
        <v>0</v>
      </c>
      <c r="L27" s="27">
        <f>J27+K27</f>
        <v>0</v>
      </c>
      <c r="M27" s="29">
        <f>L27*1.21</f>
        <v>0</v>
      </c>
    </row>
    <row r="28" spans="2:13" x14ac:dyDescent="0.3">
      <c r="B28" s="22">
        <v>17</v>
      </c>
      <c r="C28" s="23" t="s">
        <v>2553</v>
      </c>
      <c r="D28" s="91" t="s">
        <v>1368</v>
      </c>
      <c r="E28" s="25" t="s">
        <v>2554</v>
      </c>
      <c r="F28" s="24" t="s">
        <v>108</v>
      </c>
      <c r="G28" s="27">
        <v>60</v>
      </c>
      <c r="H28" s="28"/>
      <c r="I28" s="28"/>
      <c r="J28" s="27">
        <f>G28*H28</f>
        <v>0</v>
      </c>
      <c r="K28" s="27">
        <f>G28*I28</f>
        <v>0</v>
      </c>
      <c r="L28" s="27">
        <f>J28+K28</f>
        <v>0</v>
      </c>
      <c r="M28" s="29">
        <f>L28*1.21</f>
        <v>0</v>
      </c>
    </row>
    <row r="29" spans="2:13" x14ac:dyDescent="0.3">
      <c r="B29" s="22">
        <v>18</v>
      </c>
      <c r="C29" s="23" t="s">
        <v>2555</v>
      </c>
      <c r="D29" s="91" t="s">
        <v>1368</v>
      </c>
      <c r="E29" s="25" t="s">
        <v>1529</v>
      </c>
      <c r="F29" s="24" t="s">
        <v>108</v>
      </c>
      <c r="G29" s="27">
        <v>221</v>
      </c>
      <c r="H29" s="28"/>
      <c r="I29" s="28"/>
      <c r="J29" s="27">
        <f t="shared" ref="J29:J34" si="8">G29*H29</f>
        <v>0</v>
      </c>
      <c r="K29" s="27">
        <f t="shared" ref="K29:K34" si="9">G29*I29</f>
        <v>0</v>
      </c>
      <c r="L29" s="27">
        <f t="shared" ref="L29:L34" si="10">J29+K29</f>
        <v>0</v>
      </c>
      <c r="M29" s="29">
        <f t="shared" ref="M29:M34" si="11">L29*1.21</f>
        <v>0</v>
      </c>
    </row>
    <row r="30" spans="2:13" x14ac:dyDescent="0.3">
      <c r="B30" s="22">
        <v>19</v>
      </c>
      <c r="C30" s="23" t="s">
        <v>2556</v>
      </c>
      <c r="D30" s="91" t="s">
        <v>1368</v>
      </c>
      <c r="E30" s="25" t="s">
        <v>2557</v>
      </c>
      <c r="F30" s="24" t="s">
        <v>108</v>
      </c>
      <c r="G30" s="27">
        <v>99</v>
      </c>
      <c r="H30" s="28"/>
      <c r="I30" s="28"/>
      <c r="J30" s="27">
        <f t="shared" si="8"/>
        <v>0</v>
      </c>
      <c r="K30" s="27">
        <f t="shared" si="9"/>
        <v>0</v>
      </c>
      <c r="L30" s="27">
        <f t="shared" si="10"/>
        <v>0</v>
      </c>
      <c r="M30" s="29">
        <f t="shared" si="11"/>
        <v>0</v>
      </c>
    </row>
    <row r="31" spans="2:13" x14ac:dyDescent="0.3">
      <c r="B31" s="22">
        <v>20</v>
      </c>
      <c r="C31" s="23" t="s">
        <v>2558</v>
      </c>
      <c r="D31" s="91" t="s">
        <v>1368</v>
      </c>
      <c r="E31" s="25" t="s">
        <v>2559</v>
      </c>
      <c r="F31" s="24" t="s">
        <v>108</v>
      </c>
      <c r="G31" s="27">
        <v>118</v>
      </c>
      <c r="H31" s="28"/>
      <c r="I31" s="28"/>
      <c r="J31" s="27">
        <f t="shared" si="8"/>
        <v>0</v>
      </c>
      <c r="K31" s="27">
        <f t="shared" si="9"/>
        <v>0</v>
      </c>
      <c r="L31" s="27">
        <f t="shared" si="10"/>
        <v>0</v>
      </c>
      <c r="M31" s="29">
        <f t="shared" si="11"/>
        <v>0</v>
      </c>
    </row>
    <row r="32" spans="2:13" x14ac:dyDescent="0.3">
      <c r="B32" s="22">
        <v>21</v>
      </c>
      <c r="C32" s="23" t="s">
        <v>2560</v>
      </c>
      <c r="D32" s="91" t="s">
        <v>1368</v>
      </c>
      <c r="E32" s="25" t="s">
        <v>2561</v>
      </c>
      <c r="F32" s="24" t="s">
        <v>108</v>
      </c>
      <c r="G32" s="27">
        <v>112</v>
      </c>
      <c r="H32" s="28"/>
      <c r="I32" s="28"/>
      <c r="J32" s="27">
        <f t="shared" si="8"/>
        <v>0</v>
      </c>
      <c r="K32" s="27">
        <f t="shared" si="9"/>
        <v>0</v>
      </c>
      <c r="L32" s="27">
        <f t="shared" si="10"/>
        <v>0</v>
      </c>
      <c r="M32" s="29">
        <f t="shared" si="11"/>
        <v>0</v>
      </c>
    </row>
    <row r="33" spans="2:13" x14ac:dyDescent="0.3">
      <c r="B33" s="22">
        <v>22</v>
      </c>
      <c r="C33" s="23" t="s">
        <v>2562</v>
      </c>
      <c r="D33" s="91" t="s">
        <v>1368</v>
      </c>
      <c r="E33" s="25" t="s">
        <v>2563</v>
      </c>
      <c r="F33" s="24" t="s">
        <v>108</v>
      </c>
      <c r="G33" s="27">
        <v>8</v>
      </c>
      <c r="H33" s="28"/>
      <c r="I33" s="28"/>
      <c r="J33" s="27">
        <f t="shared" si="8"/>
        <v>0</v>
      </c>
      <c r="K33" s="27">
        <f t="shared" si="9"/>
        <v>0</v>
      </c>
      <c r="L33" s="27">
        <f t="shared" si="10"/>
        <v>0</v>
      </c>
      <c r="M33" s="29">
        <f t="shared" si="11"/>
        <v>0</v>
      </c>
    </row>
    <row r="34" spans="2:13" x14ac:dyDescent="0.3">
      <c r="B34" s="22">
        <v>23</v>
      </c>
      <c r="C34" s="23" t="s">
        <v>2564</v>
      </c>
      <c r="D34" s="91" t="s">
        <v>1368</v>
      </c>
      <c r="E34" s="25" t="s">
        <v>2565</v>
      </c>
      <c r="F34" s="24" t="s">
        <v>108</v>
      </c>
      <c r="G34" s="27">
        <v>18</v>
      </c>
      <c r="H34" s="28"/>
      <c r="I34" s="28"/>
      <c r="J34" s="27">
        <f t="shared" si="8"/>
        <v>0</v>
      </c>
      <c r="K34" s="27">
        <f t="shared" si="9"/>
        <v>0</v>
      </c>
      <c r="L34" s="27">
        <f t="shared" si="10"/>
        <v>0</v>
      </c>
      <c r="M34" s="29">
        <f t="shared" si="11"/>
        <v>0</v>
      </c>
    </row>
    <row r="35" spans="2:13" x14ac:dyDescent="0.3">
      <c r="B35" s="22">
        <v>24</v>
      </c>
      <c r="C35" s="23" t="s">
        <v>2566</v>
      </c>
      <c r="D35" s="91" t="s">
        <v>1368</v>
      </c>
      <c r="E35" s="25" t="s">
        <v>2567</v>
      </c>
      <c r="F35" s="24" t="s">
        <v>108</v>
      </c>
      <c r="G35" s="27">
        <v>14</v>
      </c>
      <c r="H35" s="28"/>
      <c r="I35" s="28"/>
      <c r="J35" s="27">
        <f>G35*H35</f>
        <v>0</v>
      </c>
      <c r="K35" s="27">
        <f>G35*I35</f>
        <v>0</v>
      </c>
      <c r="L35" s="27">
        <f>J35+K35</f>
        <v>0</v>
      </c>
      <c r="M35" s="29">
        <f>L35*1.21</f>
        <v>0</v>
      </c>
    </row>
    <row r="36" spans="2:13" x14ac:dyDescent="0.3">
      <c r="B36" s="42"/>
      <c r="C36" s="43" t="s">
        <v>2568</v>
      </c>
      <c r="D36" s="43"/>
      <c r="E36" s="19" t="s">
        <v>1445</v>
      </c>
      <c r="F36" s="19"/>
      <c r="G36" s="19"/>
      <c r="H36" s="19"/>
      <c r="I36" s="19"/>
      <c r="J36" s="20">
        <f>SUBTOTAL(9,J37:J39)</f>
        <v>0</v>
      </c>
      <c r="K36" s="20">
        <f>SUBTOTAL(9,K37:K39)</f>
        <v>0</v>
      </c>
      <c r="L36" s="20">
        <f>SUBTOTAL(9,L37:L39)</f>
        <v>0</v>
      </c>
      <c r="M36" s="21">
        <f>SUBTOTAL(9,M37:M39)</f>
        <v>0</v>
      </c>
    </row>
    <row r="37" spans="2:13" ht="27.6" x14ac:dyDescent="0.3">
      <c r="B37" s="22">
        <v>25</v>
      </c>
      <c r="C37" s="23" t="s">
        <v>2569</v>
      </c>
      <c r="D37" s="24" t="s">
        <v>40</v>
      </c>
      <c r="E37" s="45" t="s">
        <v>2570</v>
      </c>
      <c r="F37" s="24" t="s">
        <v>108</v>
      </c>
      <c r="G37" s="27">
        <v>55</v>
      </c>
      <c r="H37" s="28"/>
      <c r="I37" s="28"/>
      <c r="J37" s="27">
        <f>G37*H37</f>
        <v>0</v>
      </c>
      <c r="K37" s="27">
        <f>G37*I37</f>
        <v>0</v>
      </c>
      <c r="L37" s="27">
        <f>J37+K37</f>
        <v>0</v>
      </c>
      <c r="M37" s="29">
        <f>L37*1.21</f>
        <v>0</v>
      </c>
    </row>
    <row r="38" spans="2:13" x14ac:dyDescent="0.3">
      <c r="B38" s="22">
        <v>26</v>
      </c>
      <c r="C38" s="23" t="s">
        <v>2571</v>
      </c>
      <c r="D38" s="91" t="s">
        <v>1368</v>
      </c>
      <c r="E38" s="25" t="s">
        <v>2572</v>
      </c>
      <c r="F38" s="24" t="s">
        <v>41</v>
      </c>
      <c r="G38" s="27">
        <v>1</v>
      </c>
      <c r="H38" s="28"/>
      <c r="I38" s="28"/>
      <c r="J38" s="27">
        <f t="shared" ref="J38" si="12">G38*H38</f>
        <v>0</v>
      </c>
      <c r="K38" s="27">
        <f t="shared" ref="K38" si="13">G38*I38</f>
        <v>0</v>
      </c>
      <c r="L38" s="27">
        <f t="shared" ref="L38" si="14">J38+K38</f>
        <v>0</v>
      </c>
      <c r="M38" s="29">
        <f t="shared" ref="M38" si="15">L38*1.21</f>
        <v>0</v>
      </c>
    </row>
    <row r="39" spans="2:13" ht="15" thickBot="1" x14ac:dyDescent="0.35">
      <c r="B39" s="31">
        <v>27</v>
      </c>
      <c r="C39" s="12" t="s">
        <v>2573</v>
      </c>
      <c r="D39" s="32" t="s">
        <v>40</v>
      </c>
      <c r="E39" s="33" t="s">
        <v>1479</v>
      </c>
      <c r="F39" s="32" t="s">
        <v>41</v>
      </c>
      <c r="G39" s="35">
        <v>1</v>
      </c>
      <c r="H39" s="36"/>
      <c r="I39" s="36"/>
      <c r="J39" s="35">
        <f>G39*H39</f>
        <v>0</v>
      </c>
      <c r="K39" s="35">
        <f>G39*I39</f>
        <v>0</v>
      </c>
      <c r="L39" s="35">
        <f>J39+K39</f>
        <v>0</v>
      </c>
      <c r="M39" s="37">
        <f>L39*1.21</f>
        <v>0</v>
      </c>
    </row>
    <row r="40" spans="2:13" ht="15.6" thickTop="1" thickBot="1" x14ac:dyDescent="0.35">
      <c r="B40" s="11"/>
      <c r="C40" s="38"/>
      <c r="D40" s="38"/>
      <c r="E40" s="38" t="s">
        <v>42</v>
      </c>
      <c r="F40" s="38"/>
      <c r="G40" s="38"/>
      <c r="H40" s="38"/>
      <c r="I40" s="38"/>
      <c r="J40" s="39">
        <f>SUBTOTAL(9,J9:J39)</f>
        <v>0</v>
      </c>
      <c r="K40" s="39">
        <f>SUBTOTAL(9,K9:K39)</f>
        <v>0</v>
      </c>
      <c r="L40" s="39">
        <f>SUBTOTAL(9,L9:L39)</f>
        <v>0</v>
      </c>
      <c r="M40" s="40">
        <f>SUBTOTAL(9,M9:M39)</f>
        <v>0</v>
      </c>
    </row>
    <row r="41" spans="2:13" x14ac:dyDescent="0.3">
      <c r="B41" s="410"/>
      <c r="C41" s="410"/>
      <c r="D41" s="410"/>
      <c r="E41" s="410"/>
      <c r="F41" s="410"/>
      <c r="G41" s="410"/>
      <c r="H41" s="410"/>
      <c r="I41" s="410"/>
      <c r="J41" s="410"/>
      <c r="K41" s="410"/>
      <c r="L41" s="410"/>
      <c r="M41" s="410"/>
    </row>
  </sheetData>
  <mergeCells count="16">
    <mergeCell ref="B2:C2"/>
    <mergeCell ref="D2:H2"/>
    <mergeCell ref="I2:M2"/>
    <mergeCell ref="B3:C3"/>
    <mergeCell ref="D3:H3"/>
    <mergeCell ref="I3:M3"/>
    <mergeCell ref="B41:M41"/>
    <mergeCell ref="B4:C4"/>
    <mergeCell ref="D4:H4"/>
    <mergeCell ref="I4:M4"/>
    <mergeCell ref="B5:C5"/>
    <mergeCell ref="E5:M5"/>
    <mergeCell ref="B7:G7"/>
    <mergeCell ref="H7:I7"/>
    <mergeCell ref="J7:K7"/>
    <mergeCell ref="L7:M7"/>
  </mergeCells>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E0D8-A8E3-4AE3-B953-4CE26F086F3F}">
  <sheetPr>
    <pageSetUpPr fitToPage="1"/>
  </sheetPr>
  <dimension ref="B1:Q35"/>
  <sheetViews>
    <sheetView topLeftCell="A7" workbookViewId="0">
      <selection activeCell="H10" sqref="H10"/>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2574</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17" t="s">
        <v>2575</v>
      </c>
      <c r="D9" s="18"/>
      <c r="E9" s="19" t="s">
        <v>39</v>
      </c>
      <c r="F9" s="19"/>
      <c r="G9" s="19"/>
      <c r="H9" s="19"/>
      <c r="I9" s="19"/>
      <c r="J9" s="20">
        <f>SUBTOTAL(9,J10:J14)</f>
        <v>0</v>
      </c>
      <c r="K9" s="20">
        <f>SUBTOTAL(9,K10:K14)</f>
        <v>0</v>
      </c>
      <c r="L9" s="20">
        <f>SUBTOTAL(9,L10:L14)</f>
        <v>0</v>
      </c>
      <c r="M9" s="21">
        <f>SUBTOTAL(9,M10:M14)</f>
        <v>0</v>
      </c>
      <c r="N9" s="16"/>
      <c r="O9" s="16"/>
      <c r="P9" s="16"/>
      <c r="Q9" s="16"/>
    </row>
    <row r="10" spans="2:17" x14ac:dyDescent="0.3">
      <c r="B10" s="22">
        <f>MAX(B9:B9)+1</f>
        <v>1</v>
      </c>
      <c r="C10" s="23" t="s">
        <v>2576</v>
      </c>
      <c r="D10" s="91" t="s">
        <v>1368</v>
      </c>
      <c r="E10" s="25" t="s">
        <v>2577</v>
      </c>
      <c r="F10" s="26" t="s">
        <v>47</v>
      </c>
      <c r="G10" s="27">
        <v>1</v>
      </c>
      <c r="H10" s="28"/>
      <c r="I10" s="28"/>
      <c r="J10" s="27">
        <f>G10*H10</f>
        <v>0</v>
      </c>
      <c r="K10" s="27">
        <f>G10*I10</f>
        <v>0</v>
      </c>
      <c r="L10" s="27">
        <f>J10+K10</f>
        <v>0</v>
      </c>
      <c r="M10" s="29">
        <f>L10*1.21</f>
        <v>0</v>
      </c>
    </row>
    <row r="11" spans="2:17" x14ac:dyDescent="0.3">
      <c r="B11" s="22">
        <f t="shared" ref="B11:B14" si="0">MAX(B10:B10)+1</f>
        <v>2</v>
      </c>
      <c r="C11" s="23" t="s">
        <v>2578</v>
      </c>
      <c r="D11" s="91" t="s">
        <v>1368</v>
      </c>
      <c r="E11" s="25" t="s">
        <v>2579</v>
      </c>
      <c r="F11" s="26" t="s">
        <v>47</v>
      </c>
      <c r="G11" s="27">
        <v>1</v>
      </c>
      <c r="H11" s="28"/>
      <c r="I11" s="28"/>
      <c r="J11" s="27">
        <f t="shared" ref="J11:J14" si="1">G11*H11</f>
        <v>0</v>
      </c>
      <c r="K11" s="27">
        <f t="shared" ref="K11:K14" si="2">G11*I11</f>
        <v>0</v>
      </c>
      <c r="L11" s="27">
        <f t="shared" ref="L11:L14" si="3">J11+K11</f>
        <v>0</v>
      </c>
      <c r="M11" s="29">
        <f t="shared" ref="M11:M14" si="4">L11*1.21</f>
        <v>0</v>
      </c>
    </row>
    <row r="12" spans="2:17" x14ac:dyDescent="0.3">
      <c r="B12" s="22">
        <f t="shared" si="0"/>
        <v>3</v>
      </c>
      <c r="C12" s="23" t="s">
        <v>2580</v>
      </c>
      <c r="D12" s="91" t="s">
        <v>1368</v>
      </c>
      <c r="E12" s="25" t="s">
        <v>2581</v>
      </c>
      <c r="F12" s="26" t="s">
        <v>41</v>
      </c>
      <c r="G12" s="27">
        <v>1</v>
      </c>
      <c r="H12" s="28"/>
      <c r="I12" s="28"/>
      <c r="J12" s="27">
        <f t="shared" si="1"/>
        <v>0</v>
      </c>
      <c r="K12" s="27">
        <f t="shared" si="2"/>
        <v>0</v>
      </c>
      <c r="L12" s="27">
        <f t="shared" si="3"/>
        <v>0</v>
      </c>
      <c r="M12" s="29">
        <f t="shared" si="4"/>
        <v>0</v>
      </c>
    </row>
    <row r="13" spans="2:17" x14ac:dyDescent="0.3">
      <c r="B13" s="22">
        <f t="shared" si="0"/>
        <v>4</v>
      </c>
      <c r="C13" s="23" t="s">
        <v>2582</v>
      </c>
      <c r="D13" s="91" t="s">
        <v>1368</v>
      </c>
      <c r="E13" s="25" t="s">
        <v>2583</v>
      </c>
      <c r="F13" s="26" t="s">
        <v>41</v>
      </c>
      <c r="G13" s="27">
        <v>1</v>
      </c>
      <c r="H13" s="28"/>
      <c r="I13" s="28"/>
      <c r="J13" s="27">
        <f t="shared" si="1"/>
        <v>0</v>
      </c>
      <c r="K13" s="27">
        <f t="shared" si="2"/>
        <v>0</v>
      </c>
      <c r="L13" s="27">
        <f t="shared" si="3"/>
        <v>0</v>
      </c>
      <c r="M13" s="29">
        <f t="shared" si="4"/>
        <v>0</v>
      </c>
    </row>
    <row r="14" spans="2:17" x14ac:dyDescent="0.3">
      <c r="B14" s="22">
        <f t="shared" si="0"/>
        <v>5</v>
      </c>
      <c r="C14" s="23" t="s">
        <v>2584</v>
      </c>
      <c r="D14" s="91" t="s">
        <v>1368</v>
      </c>
      <c r="E14" s="25" t="s">
        <v>1750</v>
      </c>
      <c r="F14" s="26" t="s">
        <v>41</v>
      </c>
      <c r="G14" s="27">
        <v>1</v>
      </c>
      <c r="H14" s="28"/>
      <c r="I14" s="28"/>
      <c r="J14" s="27">
        <f t="shared" si="1"/>
        <v>0</v>
      </c>
      <c r="K14" s="27">
        <f t="shared" si="2"/>
        <v>0</v>
      </c>
      <c r="L14" s="27">
        <f t="shared" si="3"/>
        <v>0</v>
      </c>
      <c r="M14" s="29">
        <f t="shared" si="4"/>
        <v>0</v>
      </c>
    </row>
    <row r="15" spans="2:17" x14ac:dyDescent="0.3">
      <c r="B15" s="42"/>
      <c r="C15" s="117" t="s">
        <v>2585</v>
      </c>
      <c r="D15" s="43"/>
      <c r="E15" s="19" t="s">
        <v>1752</v>
      </c>
      <c r="F15" s="30"/>
      <c r="G15" s="19"/>
      <c r="H15" s="19"/>
      <c r="I15" s="19"/>
      <c r="J15" s="20">
        <f>SUBTOTAL(9,J16:J31)</f>
        <v>0</v>
      </c>
      <c r="K15" s="20">
        <f>SUBTOTAL(9,K16:K31)</f>
        <v>0</v>
      </c>
      <c r="L15" s="20">
        <f>SUBTOTAL(9,L16:L31)</f>
        <v>0</v>
      </c>
      <c r="M15" s="21">
        <f>SUBTOTAL(9,M16:M31)</f>
        <v>0</v>
      </c>
    </row>
    <row r="16" spans="2:17" ht="41.4" x14ac:dyDescent="0.3">
      <c r="B16" s="22">
        <v>6</v>
      </c>
      <c r="C16" s="23" t="s">
        <v>2586</v>
      </c>
      <c r="D16" s="91" t="s">
        <v>1368</v>
      </c>
      <c r="E16" s="25" t="s">
        <v>2587</v>
      </c>
      <c r="F16" s="26" t="s">
        <v>47</v>
      </c>
      <c r="G16" s="27">
        <v>26</v>
      </c>
      <c r="H16" s="28"/>
      <c r="I16" s="28"/>
      <c r="J16" s="27">
        <f t="shared" ref="J16:J31" si="5">G16*H16</f>
        <v>0</v>
      </c>
      <c r="K16" s="27">
        <f t="shared" ref="K16:K31" si="6">G16*I16</f>
        <v>0</v>
      </c>
      <c r="L16" s="27">
        <f t="shared" ref="L16:L31" si="7">J16+K16</f>
        <v>0</v>
      </c>
      <c r="M16" s="29">
        <f t="shared" ref="M16:M31" si="8">L16*1.21</f>
        <v>0</v>
      </c>
    </row>
    <row r="17" spans="2:13" ht="24" x14ac:dyDescent="0.3">
      <c r="B17" s="22"/>
      <c r="C17" s="23"/>
      <c r="D17" s="23"/>
      <c r="E17" s="52" t="s">
        <v>2588</v>
      </c>
      <c r="F17" s="26"/>
      <c r="G17" s="27"/>
      <c r="H17" s="28"/>
      <c r="I17" s="28"/>
      <c r="J17" s="27"/>
      <c r="K17" s="27"/>
      <c r="L17" s="27"/>
      <c r="M17" s="29"/>
    </row>
    <row r="18" spans="2:13" ht="124.2" x14ac:dyDescent="0.3">
      <c r="B18" s="22">
        <f>MAX(B16:B16)+1</f>
        <v>7</v>
      </c>
      <c r="C18" s="23" t="s">
        <v>2589</v>
      </c>
      <c r="D18" s="91" t="s">
        <v>1368</v>
      </c>
      <c r="E18" s="25" t="s">
        <v>2590</v>
      </c>
      <c r="F18" s="26" t="s">
        <v>47</v>
      </c>
      <c r="G18" s="27">
        <v>6</v>
      </c>
      <c r="H18" s="28"/>
      <c r="I18" s="28"/>
      <c r="J18" s="27">
        <f t="shared" si="5"/>
        <v>0</v>
      </c>
      <c r="K18" s="27">
        <f t="shared" si="6"/>
        <v>0</v>
      </c>
      <c r="L18" s="27">
        <f t="shared" si="7"/>
        <v>0</v>
      </c>
      <c r="M18" s="29">
        <f t="shared" si="8"/>
        <v>0</v>
      </c>
    </row>
    <row r="19" spans="2:13" ht="27.6" x14ac:dyDescent="0.3">
      <c r="B19" s="22">
        <f t="shared" ref="B19:B31" si="9">MAX(B18:B18)+1</f>
        <v>8</v>
      </c>
      <c r="C19" s="23" t="s">
        <v>2591</v>
      </c>
      <c r="D19" s="91" t="s">
        <v>1368</v>
      </c>
      <c r="E19" s="25" t="s">
        <v>2592</v>
      </c>
      <c r="F19" s="26" t="s">
        <v>47</v>
      </c>
      <c r="G19" s="27">
        <v>20</v>
      </c>
      <c r="H19" s="28"/>
      <c r="I19" s="28"/>
      <c r="J19" s="27">
        <f t="shared" si="5"/>
        <v>0</v>
      </c>
      <c r="K19" s="27">
        <f t="shared" si="6"/>
        <v>0</v>
      </c>
      <c r="L19" s="27">
        <f t="shared" si="7"/>
        <v>0</v>
      </c>
      <c r="M19" s="29">
        <f t="shared" si="8"/>
        <v>0</v>
      </c>
    </row>
    <row r="20" spans="2:13" ht="27.6" x14ac:dyDescent="0.3">
      <c r="B20" s="22">
        <f t="shared" si="9"/>
        <v>9</v>
      </c>
      <c r="C20" s="23" t="s">
        <v>2593</v>
      </c>
      <c r="D20" s="91" t="s">
        <v>1368</v>
      </c>
      <c r="E20" s="25" t="s">
        <v>2594</v>
      </c>
      <c r="F20" s="26" t="s">
        <v>47</v>
      </c>
      <c r="G20" s="27">
        <v>20</v>
      </c>
      <c r="H20" s="28"/>
      <c r="I20" s="28"/>
      <c r="J20" s="27">
        <f t="shared" si="5"/>
        <v>0</v>
      </c>
      <c r="K20" s="27">
        <f t="shared" si="6"/>
        <v>0</v>
      </c>
      <c r="L20" s="27">
        <f t="shared" si="7"/>
        <v>0</v>
      </c>
      <c r="M20" s="29">
        <f t="shared" si="8"/>
        <v>0</v>
      </c>
    </row>
    <row r="21" spans="2:13" ht="27.6" x14ac:dyDescent="0.3">
      <c r="B21" s="22">
        <f t="shared" si="9"/>
        <v>10</v>
      </c>
      <c r="C21" s="23" t="s">
        <v>2595</v>
      </c>
      <c r="D21" s="91" t="s">
        <v>1368</v>
      </c>
      <c r="E21" s="45" t="s">
        <v>2596</v>
      </c>
      <c r="F21" s="105" t="s">
        <v>47</v>
      </c>
      <c r="G21" s="47">
        <v>6</v>
      </c>
      <c r="H21" s="28"/>
      <c r="I21" s="28"/>
      <c r="J21" s="27">
        <f t="shared" si="5"/>
        <v>0</v>
      </c>
      <c r="K21" s="27">
        <f t="shared" si="6"/>
        <v>0</v>
      </c>
      <c r="L21" s="27">
        <f t="shared" si="7"/>
        <v>0</v>
      </c>
      <c r="M21" s="29">
        <f t="shared" si="8"/>
        <v>0</v>
      </c>
    </row>
    <row r="22" spans="2:13" x14ac:dyDescent="0.3">
      <c r="B22" s="22">
        <f t="shared" si="9"/>
        <v>11</v>
      </c>
      <c r="C22" s="23" t="s">
        <v>2597</v>
      </c>
      <c r="D22" s="91" t="s">
        <v>1368</v>
      </c>
      <c r="E22" s="45" t="s">
        <v>2598</v>
      </c>
      <c r="F22" s="105" t="s">
        <v>47</v>
      </c>
      <c r="G22" s="47">
        <v>6</v>
      </c>
      <c r="H22" s="28"/>
      <c r="I22" s="28"/>
      <c r="J22" s="27">
        <f t="shared" si="5"/>
        <v>0</v>
      </c>
      <c r="K22" s="27">
        <f t="shared" si="6"/>
        <v>0</v>
      </c>
      <c r="L22" s="27">
        <f t="shared" si="7"/>
        <v>0</v>
      </c>
      <c r="M22" s="29">
        <f t="shared" si="8"/>
        <v>0</v>
      </c>
    </row>
    <row r="23" spans="2:13" x14ac:dyDescent="0.3">
      <c r="B23" s="22">
        <f t="shared" si="9"/>
        <v>12</v>
      </c>
      <c r="C23" s="23" t="s">
        <v>2599</v>
      </c>
      <c r="D23" s="91" t="s">
        <v>1368</v>
      </c>
      <c r="E23" s="45" t="s">
        <v>2600</v>
      </c>
      <c r="F23" s="105" t="s">
        <v>47</v>
      </c>
      <c r="G23" s="47">
        <v>12</v>
      </c>
      <c r="H23" s="28"/>
      <c r="I23" s="28"/>
      <c r="J23" s="27">
        <f t="shared" si="5"/>
        <v>0</v>
      </c>
      <c r="K23" s="27">
        <f t="shared" si="6"/>
        <v>0</v>
      </c>
      <c r="L23" s="27">
        <f t="shared" si="7"/>
        <v>0</v>
      </c>
      <c r="M23" s="29">
        <f t="shared" si="8"/>
        <v>0</v>
      </c>
    </row>
    <row r="24" spans="2:13" ht="27.6" x14ac:dyDescent="0.3">
      <c r="B24" s="22">
        <f t="shared" si="9"/>
        <v>13</v>
      </c>
      <c r="C24" s="23" t="s">
        <v>2601</v>
      </c>
      <c r="D24" s="91" t="s">
        <v>1368</v>
      </c>
      <c r="E24" s="45" t="s">
        <v>2602</v>
      </c>
      <c r="F24" s="105" t="s">
        <v>47</v>
      </c>
      <c r="G24" s="47">
        <v>12</v>
      </c>
      <c r="H24" s="28"/>
      <c r="I24" s="28"/>
      <c r="J24" s="27">
        <f t="shared" si="5"/>
        <v>0</v>
      </c>
      <c r="K24" s="27">
        <f t="shared" si="6"/>
        <v>0</v>
      </c>
      <c r="L24" s="27">
        <f t="shared" si="7"/>
        <v>0</v>
      </c>
      <c r="M24" s="29">
        <f t="shared" si="8"/>
        <v>0</v>
      </c>
    </row>
    <row r="25" spans="2:13" x14ac:dyDescent="0.3">
      <c r="B25" s="22">
        <f t="shared" si="9"/>
        <v>14</v>
      </c>
      <c r="C25" s="23" t="s">
        <v>2603</v>
      </c>
      <c r="D25" s="91" t="s">
        <v>1368</v>
      </c>
      <c r="E25" s="45" t="s">
        <v>2604</v>
      </c>
      <c r="F25" s="105" t="s">
        <v>47</v>
      </c>
      <c r="G25" s="47">
        <v>12</v>
      </c>
      <c r="H25" s="28"/>
      <c r="I25" s="28"/>
      <c r="J25" s="27">
        <f t="shared" si="5"/>
        <v>0</v>
      </c>
      <c r="K25" s="27">
        <f t="shared" si="6"/>
        <v>0</v>
      </c>
      <c r="L25" s="27">
        <f t="shared" si="7"/>
        <v>0</v>
      </c>
      <c r="M25" s="29">
        <f t="shared" si="8"/>
        <v>0</v>
      </c>
    </row>
    <row r="26" spans="2:13" ht="27.6" x14ac:dyDescent="0.3">
      <c r="B26" s="22">
        <f t="shared" si="9"/>
        <v>15</v>
      </c>
      <c r="C26" s="23" t="s">
        <v>2605</v>
      </c>
      <c r="D26" s="91" t="s">
        <v>1368</v>
      </c>
      <c r="E26" s="45" t="s">
        <v>2606</v>
      </c>
      <c r="F26" s="105" t="s">
        <v>47</v>
      </c>
      <c r="G26" s="47">
        <v>3</v>
      </c>
      <c r="H26" s="28"/>
      <c r="I26" s="28"/>
      <c r="J26" s="27">
        <f t="shared" si="5"/>
        <v>0</v>
      </c>
      <c r="K26" s="27">
        <f t="shared" si="6"/>
        <v>0</v>
      </c>
      <c r="L26" s="27">
        <f t="shared" si="7"/>
        <v>0</v>
      </c>
      <c r="M26" s="29">
        <f t="shared" si="8"/>
        <v>0</v>
      </c>
    </row>
    <row r="27" spans="2:13" ht="41.4" x14ac:dyDescent="0.3">
      <c r="B27" s="22">
        <f t="shared" si="9"/>
        <v>16</v>
      </c>
      <c r="C27" s="23" t="s">
        <v>2607</v>
      </c>
      <c r="D27" s="91" t="s">
        <v>1368</v>
      </c>
      <c r="E27" s="45" t="s">
        <v>2608</v>
      </c>
      <c r="F27" s="105" t="s">
        <v>47</v>
      </c>
      <c r="G27" s="47">
        <v>12</v>
      </c>
      <c r="H27" s="28"/>
      <c r="I27" s="28"/>
      <c r="J27" s="27">
        <f t="shared" si="5"/>
        <v>0</v>
      </c>
      <c r="K27" s="27">
        <f t="shared" si="6"/>
        <v>0</v>
      </c>
      <c r="L27" s="27">
        <f t="shared" si="7"/>
        <v>0</v>
      </c>
      <c r="M27" s="29">
        <f t="shared" si="8"/>
        <v>0</v>
      </c>
    </row>
    <row r="28" spans="2:13" x14ac:dyDescent="0.3">
      <c r="B28" s="22">
        <f t="shared" si="9"/>
        <v>17</v>
      </c>
      <c r="C28" s="23" t="s">
        <v>2609</v>
      </c>
      <c r="D28" s="91" t="s">
        <v>1368</v>
      </c>
      <c r="E28" s="45" t="s">
        <v>2610</v>
      </c>
      <c r="F28" s="105" t="s">
        <v>47</v>
      </c>
      <c r="G28" s="47">
        <f>(G18*2)+G16</f>
        <v>38</v>
      </c>
      <c r="H28" s="28"/>
      <c r="I28" s="28"/>
      <c r="J28" s="27">
        <f t="shared" si="5"/>
        <v>0</v>
      </c>
      <c r="K28" s="27">
        <f t="shared" si="6"/>
        <v>0</v>
      </c>
      <c r="L28" s="27">
        <f t="shared" si="7"/>
        <v>0</v>
      </c>
      <c r="M28" s="29">
        <f t="shared" si="8"/>
        <v>0</v>
      </c>
    </row>
    <row r="29" spans="2:13" x14ac:dyDescent="0.3">
      <c r="B29" s="22">
        <f t="shared" si="9"/>
        <v>18</v>
      </c>
      <c r="C29" s="23" t="s">
        <v>2611</v>
      </c>
      <c r="D29" s="91" t="s">
        <v>1368</v>
      </c>
      <c r="E29" s="45" t="s">
        <v>2612</v>
      </c>
      <c r="F29" s="105" t="s">
        <v>47</v>
      </c>
      <c r="G29" s="47">
        <v>4</v>
      </c>
      <c r="H29" s="28"/>
      <c r="I29" s="28"/>
      <c r="J29" s="27">
        <f t="shared" si="5"/>
        <v>0</v>
      </c>
      <c r="K29" s="27">
        <f t="shared" si="6"/>
        <v>0</v>
      </c>
      <c r="L29" s="27">
        <f t="shared" si="7"/>
        <v>0</v>
      </c>
      <c r="M29" s="29">
        <f t="shared" si="8"/>
        <v>0</v>
      </c>
    </row>
    <row r="30" spans="2:13" x14ac:dyDescent="0.3">
      <c r="B30" s="22">
        <f t="shared" si="9"/>
        <v>19</v>
      </c>
      <c r="C30" s="23" t="s">
        <v>2613</v>
      </c>
      <c r="D30" s="91" t="s">
        <v>1368</v>
      </c>
      <c r="E30" s="45" t="s">
        <v>2614</v>
      </c>
      <c r="F30" s="105" t="s">
        <v>47</v>
      </c>
      <c r="G30" s="47">
        <v>8</v>
      </c>
      <c r="H30" s="28"/>
      <c r="I30" s="28"/>
      <c r="J30" s="27">
        <f t="shared" si="5"/>
        <v>0</v>
      </c>
      <c r="K30" s="27">
        <f t="shared" si="6"/>
        <v>0</v>
      </c>
      <c r="L30" s="27">
        <f t="shared" si="7"/>
        <v>0</v>
      </c>
      <c r="M30" s="29">
        <f t="shared" si="8"/>
        <v>0</v>
      </c>
    </row>
    <row r="31" spans="2:13" x14ac:dyDescent="0.3">
      <c r="B31" s="22">
        <f t="shared" si="9"/>
        <v>20</v>
      </c>
      <c r="C31" s="23" t="s">
        <v>2615</v>
      </c>
      <c r="D31" s="91" t="s">
        <v>1368</v>
      </c>
      <c r="E31" s="25" t="s">
        <v>2616</v>
      </c>
      <c r="F31" s="26" t="s">
        <v>47</v>
      </c>
      <c r="G31" s="27">
        <v>8</v>
      </c>
      <c r="H31" s="28"/>
      <c r="I31" s="28"/>
      <c r="J31" s="27">
        <f t="shared" si="5"/>
        <v>0</v>
      </c>
      <c r="K31" s="27">
        <f t="shared" si="6"/>
        <v>0</v>
      </c>
      <c r="L31" s="27">
        <f t="shared" si="7"/>
        <v>0</v>
      </c>
      <c r="M31" s="29">
        <f t="shared" si="8"/>
        <v>0</v>
      </c>
    </row>
    <row r="32" spans="2:13" x14ac:dyDescent="0.3">
      <c r="B32" s="42"/>
      <c r="C32" s="117" t="s">
        <v>2617</v>
      </c>
      <c r="D32" s="43"/>
      <c r="E32" s="19" t="s">
        <v>2618</v>
      </c>
      <c r="F32" s="30"/>
      <c r="G32" s="19"/>
      <c r="H32" s="19"/>
      <c r="I32" s="19"/>
      <c r="J32" s="20">
        <f>SUBTOTAL(9,J33:J34)</f>
        <v>0</v>
      </c>
      <c r="K32" s="20">
        <f>SUBTOTAL(9,K33:K34)</f>
        <v>0</v>
      </c>
      <c r="L32" s="20">
        <f>SUBTOTAL(9,L33:L34)</f>
        <v>0</v>
      </c>
      <c r="M32" s="21">
        <f>SUBTOTAL(9,M33:M34)</f>
        <v>0</v>
      </c>
    </row>
    <row r="33" spans="2:13" ht="41.4" x14ac:dyDescent="0.3">
      <c r="B33" s="22">
        <v>21</v>
      </c>
      <c r="C33" s="23" t="s">
        <v>2619</v>
      </c>
      <c r="D33" s="91" t="s">
        <v>1368</v>
      </c>
      <c r="E33" s="45" t="s">
        <v>2620</v>
      </c>
      <c r="F33" s="105" t="s">
        <v>47</v>
      </c>
      <c r="G33" s="47">
        <v>26</v>
      </c>
      <c r="H33" s="48"/>
      <c r="I33" s="48"/>
      <c r="J33" s="47">
        <f t="shared" ref="J33:J34" si="10">G33*H33</f>
        <v>0</v>
      </c>
      <c r="K33" s="47">
        <f t="shared" ref="K33:K34" si="11">G33*I33</f>
        <v>0</v>
      </c>
      <c r="L33" s="47">
        <f t="shared" ref="L33:L34" si="12">J33+K33</f>
        <v>0</v>
      </c>
      <c r="M33" s="96">
        <f t="shared" ref="M33:M34" si="13">L33*1.21</f>
        <v>0</v>
      </c>
    </row>
    <row r="34" spans="2:13" ht="28.2" thickBot="1" x14ac:dyDescent="0.35">
      <c r="B34" s="31">
        <f>MAX(B33:B33)+1</f>
        <v>22</v>
      </c>
      <c r="C34" s="12" t="s">
        <v>2621</v>
      </c>
      <c r="D34" s="118" t="s">
        <v>1368</v>
      </c>
      <c r="E34" s="33" t="s">
        <v>2622</v>
      </c>
      <c r="F34" s="34" t="s">
        <v>41</v>
      </c>
      <c r="G34" s="35">
        <v>1</v>
      </c>
      <c r="H34" s="36"/>
      <c r="I34" s="36"/>
      <c r="J34" s="35">
        <f t="shared" si="10"/>
        <v>0</v>
      </c>
      <c r="K34" s="35">
        <f t="shared" si="11"/>
        <v>0</v>
      </c>
      <c r="L34" s="35">
        <f t="shared" si="12"/>
        <v>0</v>
      </c>
      <c r="M34" s="37">
        <f t="shared" si="13"/>
        <v>0</v>
      </c>
    </row>
    <row r="35" spans="2:13" ht="15.6" thickTop="1" thickBot="1" x14ac:dyDescent="0.35">
      <c r="B35" s="11"/>
      <c r="C35" s="38"/>
      <c r="D35" s="38"/>
      <c r="E35" s="38" t="s">
        <v>42</v>
      </c>
      <c r="F35" s="38"/>
      <c r="G35" s="38"/>
      <c r="H35" s="38"/>
      <c r="I35" s="38"/>
      <c r="J35" s="39">
        <f>SUBTOTAL(9,J9:J34)</f>
        <v>0</v>
      </c>
      <c r="K35" s="39">
        <f>SUBTOTAL(9,K9:K34)</f>
        <v>0</v>
      </c>
      <c r="L35" s="39">
        <f>SUBTOTAL(9,L9:L34)</f>
        <v>0</v>
      </c>
      <c r="M35" s="40">
        <f>SUBTOTAL(9,M9:M34)</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25" right="0.25" top="0.75" bottom="0.75" header="0.3" footer="0.3"/>
  <pageSetup paperSize="9" scale="63" fitToWidth="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D4337-2768-425F-861C-5DC624ADE0E8}">
  <dimension ref="B1:Q33"/>
  <sheetViews>
    <sheetView topLeftCell="A16" workbookViewId="0">
      <selection activeCell="G27" sqref="G27"/>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2623</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17" t="s">
        <v>2624</v>
      </c>
      <c r="D9" s="18"/>
      <c r="E9" s="19" t="s">
        <v>39</v>
      </c>
      <c r="F9" s="19"/>
      <c r="G9" s="19"/>
      <c r="H9" s="19"/>
      <c r="I9" s="19"/>
      <c r="J9" s="20">
        <f>SUBTOTAL(9,J10:J14)</f>
        <v>0</v>
      </c>
      <c r="K9" s="20">
        <f>SUBTOTAL(9,K10:K14)</f>
        <v>0</v>
      </c>
      <c r="L9" s="20">
        <f>SUBTOTAL(9,L10:L14)</f>
        <v>0</v>
      </c>
      <c r="M9" s="21">
        <f>SUBTOTAL(9,M10:M14)</f>
        <v>0</v>
      </c>
      <c r="N9" s="16"/>
      <c r="O9" s="16"/>
      <c r="P9" s="16"/>
      <c r="Q9" s="16"/>
    </row>
    <row r="10" spans="2:17" x14ac:dyDescent="0.3">
      <c r="B10" s="22">
        <v>1</v>
      </c>
      <c r="C10" s="23" t="s">
        <v>2625</v>
      </c>
      <c r="D10" s="91" t="s">
        <v>1368</v>
      </c>
      <c r="E10" s="25" t="s">
        <v>2577</v>
      </c>
      <c r="F10" s="26" t="s">
        <v>47</v>
      </c>
      <c r="G10" s="27">
        <v>1</v>
      </c>
      <c r="H10" s="28"/>
      <c r="I10" s="28"/>
      <c r="J10" s="27">
        <f>G10*H10</f>
        <v>0</v>
      </c>
      <c r="K10" s="27">
        <f>G10*I10</f>
        <v>0</v>
      </c>
      <c r="L10" s="27">
        <f>J10+K10</f>
        <v>0</v>
      </c>
      <c r="M10" s="29">
        <f>L10*1.21</f>
        <v>0</v>
      </c>
    </row>
    <row r="11" spans="2:17" x14ac:dyDescent="0.3">
      <c r="B11" s="22">
        <v>2</v>
      </c>
      <c r="C11" s="23" t="s">
        <v>2626</v>
      </c>
      <c r="D11" s="91" t="s">
        <v>1368</v>
      </c>
      <c r="E11" s="25" t="s">
        <v>2579</v>
      </c>
      <c r="F11" s="26" t="s">
        <v>47</v>
      </c>
      <c r="G11" s="27">
        <v>1</v>
      </c>
      <c r="H11" s="28"/>
      <c r="I11" s="28"/>
      <c r="J11" s="27">
        <f>G11*H11</f>
        <v>0</v>
      </c>
      <c r="K11" s="27">
        <f t="shared" ref="K11:K14" si="0">G11*I11</f>
        <v>0</v>
      </c>
      <c r="L11" s="27">
        <f t="shared" ref="L11:L14" si="1">J11+K11</f>
        <v>0</v>
      </c>
      <c r="M11" s="29">
        <f t="shared" ref="M11:M14" si="2">L11*1.21</f>
        <v>0</v>
      </c>
    </row>
    <row r="12" spans="2:17" x14ac:dyDescent="0.3">
      <c r="B12" s="22">
        <v>3</v>
      </c>
      <c r="C12" s="23" t="s">
        <v>2627</v>
      </c>
      <c r="D12" s="91" t="s">
        <v>1368</v>
      </c>
      <c r="E12" s="25" t="s">
        <v>2581</v>
      </c>
      <c r="F12" s="26" t="s">
        <v>41</v>
      </c>
      <c r="G12" s="27">
        <v>1</v>
      </c>
      <c r="H12" s="28"/>
      <c r="I12" s="28"/>
      <c r="J12" s="27">
        <f>G12*H12</f>
        <v>0</v>
      </c>
      <c r="K12" s="27">
        <f t="shared" si="0"/>
        <v>0</v>
      </c>
      <c r="L12" s="27">
        <f t="shared" si="1"/>
        <v>0</v>
      </c>
      <c r="M12" s="29">
        <f t="shared" si="2"/>
        <v>0</v>
      </c>
    </row>
    <row r="13" spans="2:17" x14ac:dyDescent="0.3">
      <c r="B13" s="22">
        <v>4</v>
      </c>
      <c r="C13" s="23" t="s">
        <v>2628</v>
      </c>
      <c r="D13" s="91" t="s">
        <v>1368</v>
      </c>
      <c r="E13" s="25" t="s">
        <v>2583</v>
      </c>
      <c r="F13" s="26" t="s">
        <v>41</v>
      </c>
      <c r="G13" s="27">
        <v>1</v>
      </c>
      <c r="H13" s="28"/>
      <c r="I13" s="28"/>
      <c r="J13" s="27">
        <f t="shared" ref="J13:J14" si="3">G13*H13</f>
        <v>0</v>
      </c>
      <c r="K13" s="27">
        <f t="shared" si="0"/>
        <v>0</v>
      </c>
      <c r="L13" s="27">
        <f t="shared" si="1"/>
        <v>0</v>
      </c>
      <c r="M13" s="29">
        <f t="shared" si="2"/>
        <v>0</v>
      </c>
    </row>
    <row r="14" spans="2:17" x14ac:dyDescent="0.3">
      <c r="B14" s="22">
        <v>5</v>
      </c>
      <c r="C14" s="23" t="s">
        <v>2629</v>
      </c>
      <c r="D14" s="91" t="s">
        <v>1368</v>
      </c>
      <c r="E14" s="25" t="s">
        <v>1750</v>
      </c>
      <c r="F14" s="26" t="s">
        <v>41</v>
      </c>
      <c r="G14" s="27">
        <v>1</v>
      </c>
      <c r="H14" s="28"/>
      <c r="I14" s="28"/>
      <c r="J14" s="27">
        <f t="shared" si="3"/>
        <v>0</v>
      </c>
      <c r="K14" s="27">
        <f t="shared" si="0"/>
        <v>0</v>
      </c>
      <c r="L14" s="27">
        <f t="shared" si="1"/>
        <v>0</v>
      </c>
      <c r="M14" s="29">
        <f t="shared" si="2"/>
        <v>0</v>
      </c>
    </row>
    <row r="15" spans="2:17" x14ac:dyDescent="0.3">
      <c r="B15" s="42"/>
      <c r="C15" s="117" t="s">
        <v>2630</v>
      </c>
      <c r="D15" s="43"/>
      <c r="E15" s="19" t="s">
        <v>1752</v>
      </c>
      <c r="F15" s="30"/>
      <c r="G15" s="19"/>
      <c r="H15" s="19"/>
      <c r="I15" s="19"/>
      <c r="J15" s="20">
        <f>SUBTOTAL(9,J16:J29)</f>
        <v>0</v>
      </c>
      <c r="K15" s="20">
        <f>SUBTOTAL(9,K16:K29)</f>
        <v>0</v>
      </c>
      <c r="L15" s="20">
        <f>SUBTOTAL(9,L16:L29)</f>
        <v>0</v>
      </c>
      <c r="M15" s="21">
        <f>SUBTOTAL(9,M16:M29)</f>
        <v>0</v>
      </c>
    </row>
    <row r="16" spans="2:17" ht="110.4" x14ac:dyDescent="0.3">
      <c r="B16" s="22">
        <v>6</v>
      </c>
      <c r="C16" s="23" t="s">
        <v>2631</v>
      </c>
      <c r="D16" s="91" t="s">
        <v>1368</v>
      </c>
      <c r="E16" s="25" t="s">
        <v>2632</v>
      </c>
      <c r="F16" s="26" t="s">
        <v>47</v>
      </c>
      <c r="G16" s="27">
        <v>4</v>
      </c>
      <c r="H16" s="28"/>
      <c r="I16" s="28"/>
      <c r="J16" s="27">
        <f>G16*H16</f>
        <v>0</v>
      </c>
      <c r="K16" s="27">
        <f>G16*I16</f>
        <v>0</v>
      </c>
      <c r="L16" s="27">
        <f>J16+K16</f>
        <v>0</v>
      </c>
      <c r="M16" s="29">
        <f>L16*1.21</f>
        <v>0</v>
      </c>
    </row>
    <row r="17" spans="2:13" ht="96.6" x14ac:dyDescent="0.3">
      <c r="B17" s="22">
        <f t="shared" ref="B17:B29" si="4">MAX(B16:B16)+1</f>
        <v>7</v>
      </c>
      <c r="C17" s="23" t="s">
        <v>2633</v>
      </c>
      <c r="D17" s="91" t="s">
        <v>1368</v>
      </c>
      <c r="E17" s="25" t="s">
        <v>2634</v>
      </c>
      <c r="F17" s="26" t="s">
        <v>47</v>
      </c>
      <c r="G17" s="27">
        <v>2</v>
      </c>
      <c r="H17" s="28"/>
      <c r="I17" s="28"/>
      <c r="J17" s="27">
        <f t="shared" ref="J17:J29" si="5">G17*H17</f>
        <v>0</v>
      </c>
      <c r="K17" s="27">
        <f t="shared" ref="K17:K29" si="6">G17*I17</f>
        <v>0</v>
      </c>
      <c r="L17" s="27">
        <f t="shared" ref="L17:L29" si="7">J17+K17</f>
        <v>0</v>
      </c>
      <c r="M17" s="29">
        <f t="shared" ref="M17:M29" si="8">L17*1.21</f>
        <v>0</v>
      </c>
    </row>
    <row r="18" spans="2:13" ht="27.6" x14ac:dyDescent="0.3">
      <c r="B18" s="22">
        <f t="shared" si="4"/>
        <v>8</v>
      </c>
      <c r="C18" s="23" t="s">
        <v>2635</v>
      </c>
      <c r="D18" s="91" t="s">
        <v>1368</v>
      </c>
      <c r="E18" s="45" t="s">
        <v>2596</v>
      </c>
      <c r="F18" s="105" t="s">
        <v>47</v>
      </c>
      <c r="G18" s="47">
        <v>4</v>
      </c>
      <c r="H18" s="28"/>
      <c r="I18" s="28"/>
      <c r="J18" s="27">
        <f t="shared" si="5"/>
        <v>0</v>
      </c>
      <c r="K18" s="27">
        <f t="shared" si="6"/>
        <v>0</v>
      </c>
      <c r="L18" s="27">
        <f t="shared" si="7"/>
        <v>0</v>
      </c>
      <c r="M18" s="29">
        <f t="shared" si="8"/>
        <v>0</v>
      </c>
    </row>
    <row r="19" spans="2:13" x14ac:dyDescent="0.3">
      <c r="B19" s="22">
        <f t="shared" si="4"/>
        <v>9</v>
      </c>
      <c r="C19" s="23" t="s">
        <v>2636</v>
      </c>
      <c r="D19" s="91" t="s">
        <v>1368</v>
      </c>
      <c r="E19" s="45" t="s">
        <v>2600</v>
      </c>
      <c r="F19" s="105" t="s">
        <v>47</v>
      </c>
      <c r="G19" s="47">
        <v>4</v>
      </c>
      <c r="H19" s="28"/>
      <c r="I19" s="28"/>
      <c r="J19" s="27">
        <f t="shared" si="5"/>
        <v>0</v>
      </c>
      <c r="K19" s="27">
        <f t="shared" si="6"/>
        <v>0</v>
      </c>
      <c r="L19" s="27">
        <f t="shared" si="7"/>
        <v>0</v>
      </c>
      <c r="M19" s="29">
        <f t="shared" si="8"/>
        <v>0</v>
      </c>
    </row>
    <row r="20" spans="2:13" ht="27.6" x14ac:dyDescent="0.3">
      <c r="B20" s="22">
        <f t="shared" si="4"/>
        <v>10</v>
      </c>
      <c r="C20" s="23" t="s">
        <v>2637</v>
      </c>
      <c r="D20" s="91" t="s">
        <v>1368</v>
      </c>
      <c r="E20" s="45" t="s">
        <v>2602</v>
      </c>
      <c r="F20" s="105" t="s">
        <v>47</v>
      </c>
      <c r="G20" s="47">
        <v>4</v>
      </c>
      <c r="H20" s="28"/>
      <c r="I20" s="28"/>
      <c r="J20" s="27">
        <f t="shared" si="5"/>
        <v>0</v>
      </c>
      <c r="K20" s="27">
        <f t="shared" si="6"/>
        <v>0</v>
      </c>
      <c r="L20" s="27">
        <f t="shared" si="7"/>
        <v>0</v>
      </c>
      <c r="M20" s="29">
        <f t="shared" si="8"/>
        <v>0</v>
      </c>
    </row>
    <row r="21" spans="2:13" x14ac:dyDescent="0.3">
      <c r="B21" s="22">
        <f t="shared" si="4"/>
        <v>11</v>
      </c>
      <c r="C21" s="23" t="s">
        <v>2638</v>
      </c>
      <c r="D21" s="91" t="s">
        <v>1368</v>
      </c>
      <c r="E21" s="45" t="s">
        <v>2604</v>
      </c>
      <c r="F21" s="105" t="s">
        <v>47</v>
      </c>
      <c r="G21" s="47">
        <v>4</v>
      </c>
      <c r="H21" s="28"/>
      <c r="I21" s="28"/>
      <c r="J21" s="27">
        <f t="shared" si="5"/>
        <v>0</v>
      </c>
      <c r="K21" s="27">
        <f t="shared" si="6"/>
        <v>0</v>
      </c>
      <c r="L21" s="27">
        <f t="shared" si="7"/>
        <v>0</v>
      </c>
      <c r="M21" s="29">
        <f t="shared" si="8"/>
        <v>0</v>
      </c>
    </row>
    <row r="22" spans="2:13" ht="41.4" x14ac:dyDescent="0.3">
      <c r="B22" s="22">
        <f t="shared" si="4"/>
        <v>12</v>
      </c>
      <c r="C22" s="23" t="s">
        <v>2639</v>
      </c>
      <c r="D22" s="91" t="s">
        <v>1368</v>
      </c>
      <c r="E22" s="45" t="s">
        <v>2608</v>
      </c>
      <c r="F22" s="105" t="s">
        <v>47</v>
      </c>
      <c r="G22" s="47">
        <v>8</v>
      </c>
      <c r="H22" s="28"/>
      <c r="I22" s="28"/>
      <c r="J22" s="27">
        <f t="shared" si="5"/>
        <v>0</v>
      </c>
      <c r="K22" s="27">
        <f t="shared" si="6"/>
        <v>0</v>
      </c>
      <c r="L22" s="27">
        <f t="shared" si="7"/>
        <v>0</v>
      </c>
      <c r="M22" s="29">
        <f t="shared" si="8"/>
        <v>0</v>
      </c>
    </row>
    <row r="23" spans="2:13" x14ac:dyDescent="0.3">
      <c r="B23" s="22">
        <f t="shared" si="4"/>
        <v>13</v>
      </c>
      <c r="C23" s="23" t="s">
        <v>2640</v>
      </c>
      <c r="D23" s="91" t="s">
        <v>1368</v>
      </c>
      <c r="E23" s="45" t="s">
        <v>2610</v>
      </c>
      <c r="F23" s="105" t="s">
        <v>47</v>
      </c>
      <c r="G23" s="47">
        <v>8</v>
      </c>
      <c r="H23" s="28"/>
      <c r="I23" s="28"/>
      <c r="J23" s="27">
        <f t="shared" si="5"/>
        <v>0</v>
      </c>
      <c r="K23" s="27">
        <f t="shared" si="6"/>
        <v>0</v>
      </c>
      <c r="L23" s="27">
        <f t="shared" si="7"/>
        <v>0</v>
      </c>
      <c r="M23" s="29">
        <f t="shared" si="8"/>
        <v>0</v>
      </c>
    </row>
    <row r="24" spans="2:13" x14ac:dyDescent="0.3">
      <c r="B24" s="22">
        <f t="shared" si="4"/>
        <v>14</v>
      </c>
      <c r="C24" s="23" t="s">
        <v>2641</v>
      </c>
      <c r="D24" s="91" t="s">
        <v>1368</v>
      </c>
      <c r="E24" s="45" t="s">
        <v>2614</v>
      </c>
      <c r="F24" s="105" t="s">
        <v>47</v>
      </c>
      <c r="G24" s="47">
        <v>6</v>
      </c>
      <c r="H24" s="28"/>
      <c r="I24" s="28"/>
      <c r="J24" s="27">
        <f t="shared" si="5"/>
        <v>0</v>
      </c>
      <c r="K24" s="27">
        <f t="shared" si="6"/>
        <v>0</v>
      </c>
      <c r="L24" s="27">
        <f t="shared" si="7"/>
        <v>0</v>
      </c>
      <c r="M24" s="29">
        <f t="shared" si="8"/>
        <v>0</v>
      </c>
    </row>
    <row r="25" spans="2:13" x14ac:dyDescent="0.3">
      <c r="B25" s="22">
        <f t="shared" si="4"/>
        <v>15</v>
      </c>
      <c r="C25" s="23" t="s">
        <v>2642</v>
      </c>
      <c r="D25" s="91" t="s">
        <v>1368</v>
      </c>
      <c r="E25" s="45" t="s">
        <v>2616</v>
      </c>
      <c r="F25" s="26" t="s">
        <v>47</v>
      </c>
      <c r="G25" s="27">
        <v>6</v>
      </c>
      <c r="H25" s="28"/>
      <c r="I25" s="28"/>
      <c r="J25" s="27">
        <f t="shared" si="5"/>
        <v>0</v>
      </c>
      <c r="K25" s="27">
        <f t="shared" si="6"/>
        <v>0</v>
      </c>
      <c r="L25" s="27">
        <f t="shared" si="7"/>
        <v>0</v>
      </c>
      <c r="M25" s="29">
        <f t="shared" si="8"/>
        <v>0</v>
      </c>
    </row>
    <row r="26" spans="2:13" ht="69" x14ac:dyDescent="0.3">
      <c r="B26" s="22">
        <f t="shared" si="4"/>
        <v>16</v>
      </c>
      <c r="C26" s="23" t="s">
        <v>2643</v>
      </c>
      <c r="D26" s="91" t="s">
        <v>1368</v>
      </c>
      <c r="E26" s="45" t="s">
        <v>2644</v>
      </c>
      <c r="F26" s="26" t="s">
        <v>108</v>
      </c>
      <c r="G26" s="27">
        <v>30</v>
      </c>
      <c r="H26" s="28"/>
      <c r="I26" s="28"/>
      <c r="J26" s="27">
        <f t="shared" si="5"/>
        <v>0</v>
      </c>
      <c r="K26" s="27">
        <f t="shared" si="6"/>
        <v>0</v>
      </c>
      <c r="L26" s="27">
        <f t="shared" si="7"/>
        <v>0</v>
      </c>
      <c r="M26" s="29">
        <f t="shared" si="8"/>
        <v>0</v>
      </c>
    </row>
    <row r="27" spans="2:13" ht="69" x14ac:dyDescent="0.3">
      <c r="B27" s="22">
        <f t="shared" si="4"/>
        <v>17</v>
      </c>
      <c r="C27" s="23" t="s">
        <v>2645</v>
      </c>
      <c r="D27" s="91" t="s">
        <v>1368</v>
      </c>
      <c r="E27" s="45" t="s">
        <v>2646</v>
      </c>
      <c r="F27" s="26" t="s">
        <v>108</v>
      </c>
      <c r="G27" s="27">
        <v>45</v>
      </c>
      <c r="H27" s="28"/>
      <c r="I27" s="28"/>
      <c r="J27" s="27">
        <f t="shared" si="5"/>
        <v>0</v>
      </c>
      <c r="K27" s="27">
        <f t="shared" si="6"/>
        <v>0</v>
      </c>
      <c r="L27" s="27">
        <f t="shared" si="7"/>
        <v>0</v>
      </c>
      <c r="M27" s="29">
        <f t="shared" si="8"/>
        <v>0</v>
      </c>
    </row>
    <row r="28" spans="2:13" x14ac:dyDescent="0.3">
      <c r="B28" s="22">
        <f t="shared" si="4"/>
        <v>18</v>
      </c>
      <c r="C28" s="23" t="s">
        <v>2647</v>
      </c>
      <c r="D28" s="91" t="s">
        <v>1368</v>
      </c>
      <c r="E28" s="25" t="s">
        <v>2648</v>
      </c>
      <c r="F28" s="26" t="s">
        <v>47</v>
      </c>
      <c r="G28" s="27">
        <v>4</v>
      </c>
      <c r="H28" s="28"/>
      <c r="I28" s="28"/>
      <c r="J28" s="27">
        <f t="shared" si="5"/>
        <v>0</v>
      </c>
      <c r="K28" s="27">
        <f t="shared" si="6"/>
        <v>0</v>
      </c>
      <c r="L28" s="27">
        <f t="shared" si="7"/>
        <v>0</v>
      </c>
      <c r="M28" s="29">
        <f t="shared" si="8"/>
        <v>0</v>
      </c>
    </row>
    <row r="29" spans="2:13" ht="27.6" x14ac:dyDescent="0.3">
      <c r="B29" s="22">
        <f t="shared" si="4"/>
        <v>19</v>
      </c>
      <c r="C29" s="23" t="s">
        <v>2649</v>
      </c>
      <c r="D29" s="91" t="s">
        <v>1368</v>
      </c>
      <c r="E29" s="45" t="s">
        <v>2650</v>
      </c>
      <c r="F29" s="26" t="s">
        <v>47</v>
      </c>
      <c r="G29" s="27">
        <v>1</v>
      </c>
      <c r="H29" s="28"/>
      <c r="I29" s="28"/>
      <c r="J29" s="27">
        <f t="shared" si="5"/>
        <v>0</v>
      </c>
      <c r="K29" s="27">
        <f t="shared" si="6"/>
        <v>0</v>
      </c>
      <c r="L29" s="27">
        <f t="shared" si="7"/>
        <v>0</v>
      </c>
      <c r="M29" s="29">
        <f t="shared" si="8"/>
        <v>0</v>
      </c>
    </row>
    <row r="30" spans="2:13" x14ac:dyDescent="0.3">
      <c r="B30" s="119"/>
      <c r="C30" s="120" t="s">
        <v>2651</v>
      </c>
      <c r="D30" s="121"/>
      <c r="E30" s="57" t="s">
        <v>2652</v>
      </c>
      <c r="F30" s="122"/>
      <c r="G30" s="57"/>
      <c r="H30" s="57"/>
      <c r="I30" s="57"/>
      <c r="J30" s="58">
        <f>SUBTOTAL(9,J31:J32)</f>
        <v>0</v>
      </c>
      <c r="K30" s="58">
        <f>SUBTOTAL(9,K31:K32)</f>
        <v>0</v>
      </c>
      <c r="L30" s="58">
        <f>SUBTOTAL(9,L31:L32)</f>
        <v>0</v>
      </c>
      <c r="M30" s="59">
        <f>SUBTOTAL(9,M31:M32)</f>
        <v>0</v>
      </c>
    </row>
    <row r="31" spans="2:13" x14ac:dyDescent="0.3">
      <c r="B31" s="22">
        <v>20</v>
      </c>
      <c r="C31" s="23" t="s">
        <v>2653</v>
      </c>
      <c r="D31" s="91" t="s">
        <v>1368</v>
      </c>
      <c r="E31" s="25" t="s">
        <v>2654</v>
      </c>
      <c r="F31" s="26" t="s">
        <v>47</v>
      </c>
      <c r="G31" s="27">
        <v>1</v>
      </c>
      <c r="H31" s="28"/>
      <c r="I31" s="28"/>
      <c r="J31" s="27">
        <f>G31*H31</f>
        <v>0</v>
      </c>
      <c r="K31" s="27">
        <f>G31*I31</f>
        <v>0</v>
      </c>
      <c r="L31" s="27">
        <f>J31+K31</f>
        <v>0</v>
      </c>
      <c r="M31" s="29">
        <f>L31*1.21</f>
        <v>0</v>
      </c>
    </row>
    <row r="32" spans="2:13" ht="28.2" thickBot="1" x14ac:dyDescent="0.35">
      <c r="B32" s="31">
        <v>21</v>
      </c>
      <c r="C32" s="12" t="s">
        <v>2655</v>
      </c>
      <c r="D32" s="118" t="s">
        <v>1368</v>
      </c>
      <c r="E32" s="33" t="s">
        <v>2622</v>
      </c>
      <c r="F32" s="34" t="s">
        <v>41</v>
      </c>
      <c r="G32" s="35">
        <v>1</v>
      </c>
      <c r="H32" s="36"/>
      <c r="I32" s="36"/>
      <c r="J32" s="35">
        <f>G32*H32</f>
        <v>0</v>
      </c>
      <c r="K32" s="35">
        <f t="shared" ref="K32" si="9">G32*I32</f>
        <v>0</v>
      </c>
      <c r="L32" s="35">
        <f t="shared" ref="L32" si="10">J32+K32</f>
        <v>0</v>
      </c>
      <c r="M32" s="37">
        <f t="shared" ref="M32" si="11">L32*1.21</f>
        <v>0</v>
      </c>
    </row>
    <row r="33" spans="2:13" ht="15.6" thickTop="1" thickBot="1" x14ac:dyDescent="0.35">
      <c r="B33" s="11"/>
      <c r="C33" s="38"/>
      <c r="D33" s="38"/>
      <c r="E33" s="38" t="s">
        <v>42</v>
      </c>
      <c r="F33" s="38"/>
      <c r="G33" s="38"/>
      <c r="H33" s="38"/>
      <c r="I33" s="38"/>
      <c r="J33" s="123">
        <f>SUBTOTAL(9,J9:J32)</f>
        <v>0</v>
      </c>
      <c r="K33" s="39">
        <f>SUBTOTAL(9,K9:K32)</f>
        <v>0</v>
      </c>
      <c r="L33" s="39">
        <f>SUBTOTAL(9,L9:L32)</f>
        <v>0</v>
      </c>
      <c r="M33" s="40">
        <f>SUBTOTAL(9,M9:M32)</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FA46-23E3-4085-88DB-BC4544C298F6}">
  <dimension ref="B1:Q38"/>
  <sheetViews>
    <sheetView workbookViewId="0">
      <selection activeCell="E26" sqref="E26"/>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2682</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17" t="s">
        <v>2683</v>
      </c>
      <c r="D9" s="18"/>
      <c r="E9" s="19" t="s">
        <v>39</v>
      </c>
      <c r="F9" s="19"/>
      <c r="G9" s="19"/>
      <c r="H9" s="19"/>
      <c r="I9" s="19"/>
      <c r="J9" s="20">
        <f>SUBTOTAL(9,J10:J14)</f>
        <v>0</v>
      </c>
      <c r="K9" s="20">
        <f>SUBTOTAL(9,K10:K14)</f>
        <v>0</v>
      </c>
      <c r="L9" s="20">
        <f>SUBTOTAL(9,L10:L14)</f>
        <v>0</v>
      </c>
      <c r="M9" s="21">
        <f>SUBTOTAL(9,M10:M14)</f>
        <v>0</v>
      </c>
      <c r="N9" s="16"/>
      <c r="O9" s="16"/>
      <c r="P9" s="16"/>
      <c r="Q9" s="16"/>
    </row>
    <row r="10" spans="2:17" x14ac:dyDescent="0.3">
      <c r="B10" s="22">
        <v>1</v>
      </c>
      <c r="C10" s="23" t="s">
        <v>2684</v>
      </c>
      <c r="D10" s="91" t="s">
        <v>1368</v>
      </c>
      <c r="E10" s="25" t="s">
        <v>2577</v>
      </c>
      <c r="F10" s="26" t="s">
        <v>47</v>
      </c>
      <c r="G10" s="27">
        <v>1</v>
      </c>
      <c r="H10" s="28"/>
      <c r="I10" s="28"/>
      <c r="J10" s="27">
        <v>0</v>
      </c>
      <c r="K10" s="27">
        <f t="shared" ref="K10:K14" si="0">G10*I10</f>
        <v>0</v>
      </c>
      <c r="L10" s="27">
        <f t="shared" ref="L10:L14" si="1">J10+K10</f>
        <v>0</v>
      </c>
      <c r="M10" s="29">
        <f t="shared" ref="M10:M14" si="2">L10*1.21</f>
        <v>0</v>
      </c>
    </row>
    <row r="11" spans="2:17" x14ac:dyDescent="0.3">
      <c r="B11" s="22">
        <v>2</v>
      </c>
      <c r="C11" s="23" t="s">
        <v>2685</v>
      </c>
      <c r="D11" s="91" t="s">
        <v>1368</v>
      </c>
      <c r="E11" s="25" t="s">
        <v>2579</v>
      </c>
      <c r="F11" s="26" t="s">
        <v>47</v>
      </c>
      <c r="G11" s="27">
        <v>1</v>
      </c>
      <c r="H11" s="28"/>
      <c r="I11" s="28"/>
      <c r="J11" s="27">
        <v>0</v>
      </c>
      <c r="K11" s="27">
        <f t="shared" si="0"/>
        <v>0</v>
      </c>
      <c r="L11" s="27">
        <f t="shared" si="1"/>
        <v>0</v>
      </c>
      <c r="M11" s="29">
        <f t="shared" si="2"/>
        <v>0</v>
      </c>
    </row>
    <row r="12" spans="2:17" x14ac:dyDescent="0.3">
      <c r="B12" s="22">
        <v>3</v>
      </c>
      <c r="C12" s="23" t="s">
        <v>2686</v>
      </c>
      <c r="D12" s="91" t="s">
        <v>1368</v>
      </c>
      <c r="E12" s="25" t="s">
        <v>2581</v>
      </c>
      <c r="F12" s="26" t="s">
        <v>41</v>
      </c>
      <c r="G12" s="27">
        <v>1</v>
      </c>
      <c r="H12" s="28"/>
      <c r="I12" s="28"/>
      <c r="J12" s="27">
        <v>0</v>
      </c>
      <c r="K12" s="27">
        <f t="shared" si="0"/>
        <v>0</v>
      </c>
      <c r="L12" s="27">
        <f t="shared" si="1"/>
        <v>0</v>
      </c>
      <c r="M12" s="29">
        <f t="shared" si="2"/>
        <v>0</v>
      </c>
    </row>
    <row r="13" spans="2:17" x14ac:dyDescent="0.3">
      <c r="B13" s="22">
        <v>4</v>
      </c>
      <c r="C13" s="23" t="s">
        <v>2687</v>
      </c>
      <c r="D13" s="91" t="s">
        <v>1368</v>
      </c>
      <c r="E13" s="25" t="s">
        <v>2583</v>
      </c>
      <c r="F13" s="26" t="s">
        <v>41</v>
      </c>
      <c r="G13" s="27">
        <v>1</v>
      </c>
      <c r="H13" s="28"/>
      <c r="I13" s="28"/>
      <c r="J13" s="27">
        <v>0</v>
      </c>
      <c r="K13" s="27">
        <f t="shared" si="0"/>
        <v>0</v>
      </c>
      <c r="L13" s="27">
        <f t="shared" si="1"/>
        <v>0</v>
      </c>
      <c r="M13" s="29">
        <f t="shared" si="2"/>
        <v>0</v>
      </c>
    </row>
    <row r="14" spans="2:17" x14ac:dyDescent="0.3">
      <c r="B14" s="22">
        <v>5</v>
      </c>
      <c r="C14" s="23" t="s">
        <v>2688</v>
      </c>
      <c r="D14" s="91" t="s">
        <v>1368</v>
      </c>
      <c r="E14" s="25" t="s">
        <v>1750</v>
      </c>
      <c r="F14" s="26" t="s">
        <v>41</v>
      </c>
      <c r="G14" s="27">
        <v>1</v>
      </c>
      <c r="H14" s="28"/>
      <c r="I14" s="28"/>
      <c r="J14" s="27">
        <v>0</v>
      </c>
      <c r="K14" s="27">
        <f t="shared" si="0"/>
        <v>0</v>
      </c>
      <c r="L14" s="27">
        <f t="shared" si="1"/>
        <v>0</v>
      </c>
      <c r="M14" s="29">
        <f t="shared" si="2"/>
        <v>0</v>
      </c>
    </row>
    <row r="15" spans="2:17" x14ac:dyDescent="0.3">
      <c r="B15" s="42"/>
      <c r="C15" s="117" t="s">
        <v>2689</v>
      </c>
      <c r="D15" s="43"/>
      <c r="E15" s="19" t="s">
        <v>1752</v>
      </c>
      <c r="F15" s="30"/>
      <c r="G15" s="19"/>
      <c r="H15" s="19"/>
      <c r="I15" s="19"/>
      <c r="J15" s="20">
        <f>SUBTOTAL(9,J16:J30)</f>
        <v>0</v>
      </c>
      <c r="K15" s="20">
        <f>SUBTOTAL(9,K16:K30)</f>
        <v>0</v>
      </c>
      <c r="L15" s="20">
        <f>SUBTOTAL(9,L16:L30)</f>
        <v>0</v>
      </c>
      <c r="M15" s="21">
        <f>SUBTOTAL(9,M16:M30)</f>
        <v>0</v>
      </c>
    </row>
    <row r="16" spans="2:17" ht="27.6" x14ac:dyDescent="0.3">
      <c r="B16" s="22">
        <v>6</v>
      </c>
      <c r="C16" s="23" t="s">
        <v>2690</v>
      </c>
      <c r="D16" s="91" t="s">
        <v>1368</v>
      </c>
      <c r="E16" s="45" t="s">
        <v>2596</v>
      </c>
      <c r="F16" s="105" t="s">
        <v>47</v>
      </c>
      <c r="G16" s="47">
        <v>2</v>
      </c>
      <c r="H16" s="28"/>
      <c r="I16" s="28"/>
      <c r="J16" s="27">
        <f t="shared" ref="J16:J30" si="3">G16*H16</f>
        <v>0</v>
      </c>
      <c r="K16" s="27">
        <f t="shared" ref="K16:K30" si="4">G16*I16</f>
        <v>0</v>
      </c>
      <c r="L16" s="27">
        <f t="shared" ref="L16:L30" si="5">J16+K16</f>
        <v>0</v>
      </c>
      <c r="M16" s="29">
        <f t="shared" ref="M16:M30" si="6">L16*1.21</f>
        <v>0</v>
      </c>
    </row>
    <row r="17" spans="2:13" x14ac:dyDescent="0.3">
      <c r="B17" s="22">
        <f t="shared" ref="B17:B30" si="7">MAX(B16:B16)+1</f>
        <v>7</v>
      </c>
      <c r="C17" s="23" t="s">
        <v>2691</v>
      </c>
      <c r="D17" s="91" t="s">
        <v>1368</v>
      </c>
      <c r="E17" s="45" t="s">
        <v>2598</v>
      </c>
      <c r="F17" s="105" t="s">
        <v>47</v>
      </c>
      <c r="G17" s="47">
        <v>2</v>
      </c>
      <c r="H17" s="28"/>
      <c r="I17" s="28"/>
      <c r="J17" s="27">
        <f t="shared" si="3"/>
        <v>0</v>
      </c>
      <c r="K17" s="27">
        <f t="shared" si="4"/>
        <v>0</v>
      </c>
      <c r="L17" s="27">
        <f t="shared" si="5"/>
        <v>0</v>
      </c>
      <c r="M17" s="29">
        <f t="shared" si="6"/>
        <v>0</v>
      </c>
    </row>
    <row r="18" spans="2:13" x14ac:dyDescent="0.3">
      <c r="B18" s="22">
        <f t="shared" si="7"/>
        <v>8</v>
      </c>
      <c r="C18" s="23" t="s">
        <v>2692</v>
      </c>
      <c r="D18" s="91" t="s">
        <v>1368</v>
      </c>
      <c r="E18" s="45" t="s">
        <v>2600</v>
      </c>
      <c r="F18" s="105" t="s">
        <v>47</v>
      </c>
      <c r="G18" s="47">
        <v>4</v>
      </c>
      <c r="H18" s="28"/>
      <c r="I18" s="28"/>
      <c r="J18" s="27">
        <f t="shared" si="3"/>
        <v>0</v>
      </c>
      <c r="K18" s="27">
        <f t="shared" si="4"/>
        <v>0</v>
      </c>
      <c r="L18" s="27">
        <f t="shared" si="5"/>
        <v>0</v>
      </c>
      <c r="M18" s="29">
        <f t="shared" si="6"/>
        <v>0</v>
      </c>
    </row>
    <row r="19" spans="2:13" ht="27.6" x14ac:dyDescent="0.3">
      <c r="B19" s="22">
        <f t="shared" si="7"/>
        <v>9</v>
      </c>
      <c r="C19" s="23" t="s">
        <v>2693</v>
      </c>
      <c r="D19" s="91" t="s">
        <v>1368</v>
      </c>
      <c r="E19" s="45" t="s">
        <v>2602</v>
      </c>
      <c r="F19" s="105" t="s">
        <v>47</v>
      </c>
      <c r="G19" s="47">
        <v>4</v>
      </c>
      <c r="H19" s="28"/>
      <c r="I19" s="28"/>
      <c r="J19" s="27">
        <f t="shared" si="3"/>
        <v>0</v>
      </c>
      <c r="K19" s="27">
        <f t="shared" si="4"/>
        <v>0</v>
      </c>
      <c r="L19" s="27">
        <f t="shared" si="5"/>
        <v>0</v>
      </c>
      <c r="M19" s="29">
        <f t="shared" si="6"/>
        <v>0</v>
      </c>
    </row>
    <row r="20" spans="2:13" x14ac:dyDescent="0.3">
      <c r="B20" s="22">
        <f t="shared" si="7"/>
        <v>10</v>
      </c>
      <c r="C20" s="23" t="s">
        <v>2694</v>
      </c>
      <c r="D20" s="91" t="s">
        <v>1368</v>
      </c>
      <c r="E20" s="45" t="s">
        <v>2604</v>
      </c>
      <c r="F20" s="105" t="s">
        <v>47</v>
      </c>
      <c r="G20" s="47">
        <v>4</v>
      </c>
      <c r="H20" s="28"/>
      <c r="I20" s="28"/>
      <c r="J20" s="27">
        <f t="shared" si="3"/>
        <v>0</v>
      </c>
      <c r="K20" s="27">
        <f t="shared" si="4"/>
        <v>0</v>
      </c>
      <c r="L20" s="27">
        <f t="shared" si="5"/>
        <v>0</v>
      </c>
      <c r="M20" s="29">
        <f t="shared" si="6"/>
        <v>0</v>
      </c>
    </row>
    <row r="21" spans="2:13" ht="27.6" x14ac:dyDescent="0.3">
      <c r="B21" s="22">
        <f t="shared" si="7"/>
        <v>11</v>
      </c>
      <c r="C21" s="23" t="s">
        <v>2695</v>
      </c>
      <c r="D21" s="91" t="s">
        <v>1368</v>
      </c>
      <c r="E21" s="45" t="s">
        <v>2606</v>
      </c>
      <c r="F21" s="105" t="s">
        <v>47</v>
      </c>
      <c r="G21" s="47">
        <v>2</v>
      </c>
      <c r="H21" s="28"/>
      <c r="I21" s="28"/>
      <c r="J21" s="27">
        <f t="shared" si="3"/>
        <v>0</v>
      </c>
      <c r="K21" s="27">
        <f t="shared" si="4"/>
        <v>0</v>
      </c>
      <c r="L21" s="27">
        <f t="shared" si="5"/>
        <v>0</v>
      </c>
      <c r="M21" s="29">
        <f t="shared" si="6"/>
        <v>0</v>
      </c>
    </row>
    <row r="22" spans="2:13" ht="41.4" x14ac:dyDescent="0.3">
      <c r="B22" s="22">
        <f t="shared" si="7"/>
        <v>12</v>
      </c>
      <c r="C22" s="23" t="s">
        <v>2696</v>
      </c>
      <c r="D22" s="91" t="s">
        <v>1368</v>
      </c>
      <c r="E22" s="45" t="s">
        <v>2608</v>
      </c>
      <c r="F22" s="105" t="s">
        <v>47</v>
      </c>
      <c r="G22" s="47">
        <v>4</v>
      </c>
      <c r="H22" s="28"/>
      <c r="I22" s="28"/>
      <c r="J22" s="27">
        <f t="shared" si="3"/>
        <v>0</v>
      </c>
      <c r="K22" s="27">
        <f t="shared" si="4"/>
        <v>0</v>
      </c>
      <c r="L22" s="27">
        <f t="shared" si="5"/>
        <v>0</v>
      </c>
      <c r="M22" s="29">
        <f t="shared" si="6"/>
        <v>0</v>
      </c>
    </row>
    <row r="23" spans="2:13" x14ac:dyDescent="0.3">
      <c r="B23" s="22">
        <f t="shared" si="7"/>
        <v>13</v>
      </c>
      <c r="C23" s="23" t="s">
        <v>2697</v>
      </c>
      <c r="D23" s="91" t="s">
        <v>1368</v>
      </c>
      <c r="E23" s="45" t="s">
        <v>2610</v>
      </c>
      <c r="F23" s="105" t="s">
        <v>47</v>
      </c>
      <c r="G23" s="47">
        <v>6</v>
      </c>
      <c r="H23" s="28"/>
      <c r="I23" s="28"/>
      <c r="J23" s="27">
        <f t="shared" si="3"/>
        <v>0</v>
      </c>
      <c r="K23" s="27">
        <f t="shared" si="4"/>
        <v>0</v>
      </c>
      <c r="L23" s="27">
        <f t="shared" si="5"/>
        <v>0</v>
      </c>
      <c r="M23" s="29">
        <f t="shared" si="6"/>
        <v>0</v>
      </c>
    </row>
    <row r="24" spans="2:13" x14ac:dyDescent="0.3">
      <c r="B24" s="22">
        <f t="shared" si="7"/>
        <v>14</v>
      </c>
      <c r="C24" s="23" t="s">
        <v>2698</v>
      </c>
      <c r="D24" s="91" t="s">
        <v>1368</v>
      </c>
      <c r="E24" s="45" t="s">
        <v>2614</v>
      </c>
      <c r="F24" s="105" t="s">
        <v>47</v>
      </c>
      <c r="G24" s="47">
        <v>6</v>
      </c>
      <c r="H24" s="28"/>
      <c r="I24" s="28"/>
      <c r="J24" s="27">
        <f t="shared" si="3"/>
        <v>0</v>
      </c>
      <c r="K24" s="27">
        <f t="shared" si="4"/>
        <v>0</v>
      </c>
      <c r="L24" s="27">
        <f t="shared" si="5"/>
        <v>0</v>
      </c>
      <c r="M24" s="29">
        <f t="shared" si="6"/>
        <v>0</v>
      </c>
    </row>
    <row r="25" spans="2:13" x14ac:dyDescent="0.3">
      <c r="B25" s="22">
        <f t="shared" si="7"/>
        <v>15</v>
      </c>
      <c r="C25" s="23" t="s">
        <v>2699</v>
      </c>
      <c r="D25" s="91" t="s">
        <v>1368</v>
      </c>
      <c r="E25" s="45" t="s">
        <v>2616</v>
      </c>
      <c r="F25" s="105" t="s">
        <v>47</v>
      </c>
      <c r="G25" s="47">
        <v>6</v>
      </c>
      <c r="H25" s="28"/>
      <c r="I25" s="28"/>
      <c r="J25" s="27">
        <f t="shared" si="3"/>
        <v>0</v>
      </c>
      <c r="K25" s="27">
        <f t="shared" si="4"/>
        <v>0</v>
      </c>
      <c r="L25" s="27">
        <f t="shared" si="5"/>
        <v>0</v>
      </c>
      <c r="M25" s="29">
        <f t="shared" si="6"/>
        <v>0</v>
      </c>
    </row>
    <row r="26" spans="2:13" ht="69" x14ac:dyDescent="0.3">
      <c r="B26" s="22">
        <f t="shared" si="7"/>
        <v>16</v>
      </c>
      <c r="C26" s="23" t="s">
        <v>2700</v>
      </c>
      <c r="D26" s="91" t="s">
        <v>1368</v>
      </c>
      <c r="E26" s="45" t="s">
        <v>2644</v>
      </c>
      <c r="F26" s="105" t="s">
        <v>108</v>
      </c>
      <c r="G26" s="47">
        <v>30</v>
      </c>
      <c r="H26" s="28"/>
      <c r="I26" s="28"/>
      <c r="J26" s="27">
        <f t="shared" si="3"/>
        <v>0</v>
      </c>
      <c r="K26" s="27">
        <f t="shared" si="4"/>
        <v>0</v>
      </c>
      <c r="L26" s="27">
        <f t="shared" si="5"/>
        <v>0</v>
      </c>
      <c r="M26" s="29">
        <f t="shared" si="6"/>
        <v>0</v>
      </c>
    </row>
    <row r="27" spans="2:13" ht="69" x14ac:dyDescent="0.3">
      <c r="B27" s="22">
        <f t="shared" si="7"/>
        <v>17</v>
      </c>
      <c r="C27" s="23" t="s">
        <v>2701</v>
      </c>
      <c r="D27" s="91" t="s">
        <v>1368</v>
      </c>
      <c r="E27" s="45" t="s">
        <v>2646</v>
      </c>
      <c r="F27" s="105" t="s">
        <v>108</v>
      </c>
      <c r="G27" s="47">
        <v>45</v>
      </c>
      <c r="H27" s="28"/>
      <c r="I27" s="28"/>
      <c r="J27" s="27">
        <f t="shared" si="3"/>
        <v>0</v>
      </c>
      <c r="K27" s="27">
        <f t="shared" si="4"/>
        <v>0</v>
      </c>
      <c r="L27" s="27">
        <f t="shared" si="5"/>
        <v>0</v>
      </c>
      <c r="M27" s="29">
        <f t="shared" si="6"/>
        <v>0</v>
      </c>
    </row>
    <row r="28" spans="2:13" x14ac:dyDescent="0.3">
      <c r="B28" s="22">
        <f t="shared" si="7"/>
        <v>18</v>
      </c>
      <c r="C28" s="23" t="s">
        <v>2702</v>
      </c>
      <c r="D28" s="91" t="s">
        <v>1368</v>
      </c>
      <c r="E28" s="45" t="s">
        <v>2648</v>
      </c>
      <c r="F28" s="105" t="s">
        <v>47</v>
      </c>
      <c r="G28" s="47">
        <v>4</v>
      </c>
      <c r="H28" s="28"/>
      <c r="I28" s="28"/>
      <c r="J28" s="27">
        <f t="shared" si="3"/>
        <v>0</v>
      </c>
      <c r="K28" s="27">
        <f t="shared" si="4"/>
        <v>0</v>
      </c>
      <c r="L28" s="27">
        <f t="shared" si="5"/>
        <v>0</v>
      </c>
      <c r="M28" s="29">
        <f t="shared" si="6"/>
        <v>0</v>
      </c>
    </row>
    <row r="29" spans="2:13" ht="27.6" x14ac:dyDescent="0.3">
      <c r="B29" s="22">
        <f t="shared" si="7"/>
        <v>19</v>
      </c>
      <c r="C29" s="23" t="s">
        <v>2703</v>
      </c>
      <c r="D29" s="91" t="s">
        <v>1368</v>
      </c>
      <c r="E29" s="45" t="s">
        <v>2650</v>
      </c>
      <c r="F29" s="105" t="s">
        <v>47</v>
      </c>
      <c r="G29" s="47">
        <v>2</v>
      </c>
      <c r="H29" s="28"/>
      <c r="I29" s="28"/>
      <c r="J29" s="27">
        <f t="shared" si="3"/>
        <v>0</v>
      </c>
      <c r="K29" s="27">
        <f t="shared" si="4"/>
        <v>0</v>
      </c>
      <c r="L29" s="27">
        <f t="shared" si="5"/>
        <v>0</v>
      </c>
      <c r="M29" s="29">
        <f t="shared" si="6"/>
        <v>0</v>
      </c>
    </row>
    <row r="30" spans="2:13" ht="41.4" x14ac:dyDescent="0.3">
      <c r="B30" s="22">
        <f t="shared" si="7"/>
        <v>20</v>
      </c>
      <c r="C30" s="23" t="s">
        <v>2704</v>
      </c>
      <c r="D30" s="91" t="s">
        <v>1368</v>
      </c>
      <c r="E30" s="45" t="s">
        <v>2705</v>
      </c>
      <c r="F30" s="105" t="s">
        <v>41</v>
      </c>
      <c r="G30" s="47">
        <v>1</v>
      </c>
      <c r="H30" s="48"/>
      <c r="I30" s="48"/>
      <c r="J30" s="47">
        <f t="shared" si="3"/>
        <v>0</v>
      </c>
      <c r="K30" s="47">
        <f t="shared" si="4"/>
        <v>0</v>
      </c>
      <c r="L30" s="47">
        <f t="shared" si="5"/>
        <v>0</v>
      </c>
      <c r="M30" s="29">
        <f t="shared" si="6"/>
        <v>0</v>
      </c>
    </row>
    <row r="31" spans="2:13" x14ac:dyDescent="0.3">
      <c r="B31" s="119"/>
      <c r="C31" s="141" t="s">
        <v>2706</v>
      </c>
      <c r="D31" s="121"/>
      <c r="E31" s="57" t="s">
        <v>2707</v>
      </c>
      <c r="F31" s="122"/>
      <c r="G31" s="57"/>
      <c r="H31" s="57"/>
      <c r="I31" s="57"/>
      <c r="J31" s="58">
        <f>SUBTOTAL(9,J32:J33)</f>
        <v>0</v>
      </c>
      <c r="K31" s="58">
        <f>SUBTOTAL(9,K32:K33)</f>
        <v>0</v>
      </c>
      <c r="L31" s="142">
        <f>SUBTOTAL(9,L32:L33)</f>
        <v>0</v>
      </c>
      <c r="M31" s="21">
        <f>SUBTOTAL(9,M32:M33)</f>
        <v>0</v>
      </c>
    </row>
    <row r="32" spans="2:13" ht="27.6" x14ac:dyDescent="0.3">
      <c r="B32" s="44">
        <v>21</v>
      </c>
      <c r="C32" s="95" t="s">
        <v>2708</v>
      </c>
      <c r="D32" s="46" t="s">
        <v>1885</v>
      </c>
      <c r="E32" s="45" t="s">
        <v>2709</v>
      </c>
      <c r="F32" s="105" t="s">
        <v>41</v>
      </c>
      <c r="G32" s="47">
        <v>1</v>
      </c>
      <c r="H32" s="48"/>
      <c r="I32" s="48"/>
      <c r="J32" s="47">
        <f t="shared" ref="J32" si="8">G32*H32</f>
        <v>0</v>
      </c>
      <c r="K32" s="47">
        <f t="shared" ref="K32" si="9">G32*I32</f>
        <v>0</v>
      </c>
      <c r="L32" s="47">
        <f t="shared" ref="L32" si="10">J32+K32</f>
        <v>0</v>
      </c>
      <c r="M32" s="96">
        <f>L32*1.21</f>
        <v>0</v>
      </c>
    </row>
    <row r="33" spans="2:13" x14ac:dyDescent="0.3">
      <c r="B33" s="119"/>
      <c r="C33" s="141" t="s">
        <v>2710</v>
      </c>
      <c r="D33" s="121"/>
      <c r="E33" s="57" t="s">
        <v>2652</v>
      </c>
      <c r="F33" s="122"/>
      <c r="G33" s="57"/>
      <c r="H33" s="57"/>
      <c r="I33" s="57"/>
      <c r="J33" s="58">
        <f>SUBTOTAL(9,J34:J37)</f>
        <v>0</v>
      </c>
      <c r="K33" s="58">
        <f>SUBTOTAL(9,K34:K37)</f>
        <v>0</v>
      </c>
      <c r="L33" s="142">
        <f>SUBTOTAL(9,L34:L37)</f>
        <v>0</v>
      </c>
      <c r="M33" s="21">
        <f>SUBTOTAL(9,M34:M37)</f>
        <v>0</v>
      </c>
    </row>
    <row r="34" spans="2:13" ht="41.4" x14ac:dyDescent="0.3">
      <c r="B34" s="22">
        <v>22</v>
      </c>
      <c r="C34" s="95" t="s">
        <v>2711</v>
      </c>
      <c r="D34" s="91" t="s">
        <v>1368</v>
      </c>
      <c r="E34" s="45" t="s">
        <v>2712</v>
      </c>
      <c r="F34" s="105" t="s">
        <v>41</v>
      </c>
      <c r="G34" s="47">
        <v>3</v>
      </c>
      <c r="H34" s="48"/>
      <c r="I34" s="48"/>
      <c r="J34" s="27">
        <f t="shared" ref="J34:J37" si="11">G34*H34</f>
        <v>0</v>
      </c>
      <c r="K34" s="27">
        <f t="shared" ref="K34:K37" si="12">G34*I34</f>
        <v>0</v>
      </c>
      <c r="L34" s="27">
        <f t="shared" ref="L34:L37" si="13">J34+K34</f>
        <v>0</v>
      </c>
      <c r="M34" s="29">
        <f t="shared" ref="M34:M37" si="14">L34*1.21</f>
        <v>0</v>
      </c>
    </row>
    <row r="35" spans="2:13" x14ac:dyDescent="0.3">
      <c r="B35" s="22">
        <v>23</v>
      </c>
      <c r="C35" s="95" t="s">
        <v>2713</v>
      </c>
      <c r="D35" s="91" t="s">
        <v>1368</v>
      </c>
      <c r="E35" s="45" t="s">
        <v>2654</v>
      </c>
      <c r="F35" s="105" t="s">
        <v>41</v>
      </c>
      <c r="G35" s="47">
        <v>1</v>
      </c>
      <c r="H35" s="48"/>
      <c r="I35" s="48"/>
      <c r="J35" s="27">
        <f t="shared" si="11"/>
        <v>0</v>
      </c>
      <c r="K35" s="27">
        <f t="shared" si="12"/>
        <v>0</v>
      </c>
      <c r="L35" s="27">
        <f t="shared" si="13"/>
        <v>0</v>
      </c>
      <c r="M35" s="29">
        <f t="shared" si="14"/>
        <v>0</v>
      </c>
    </row>
    <row r="36" spans="2:13" x14ac:dyDescent="0.3">
      <c r="B36" s="22">
        <v>24</v>
      </c>
      <c r="C36" s="95" t="s">
        <v>2714</v>
      </c>
      <c r="D36" s="91" t="s">
        <v>1368</v>
      </c>
      <c r="E36" s="45" t="s">
        <v>2715</v>
      </c>
      <c r="F36" s="105" t="s">
        <v>41</v>
      </c>
      <c r="G36" s="47">
        <v>1</v>
      </c>
      <c r="H36" s="48"/>
      <c r="I36" s="48"/>
      <c r="J36" s="27">
        <f t="shared" si="11"/>
        <v>0</v>
      </c>
      <c r="K36" s="27">
        <f t="shared" si="12"/>
        <v>0</v>
      </c>
      <c r="L36" s="27">
        <f t="shared" si="13"/>
        <v>0</v>
      </c>
      <c r="M36" s="29">
        <f t="shared" si="14"/>
        <v>0</v>
      </c>
    </row>
    <row r="37" spans="2:13" ht="28.2" thickBot="1" x14ac:dyDescent="0.35">
      <c r="B37" s="31">
        <v>25</v>
      </c>
      <c r="C37" s="12" t="s">
        <v>2716</v>
      </c>
      <c r="D37" s="118" t="s">
        <v>1368</v>
      </c>
      <c r="E37" s="33" t="s">
        <v>2622</v>
      </c>
      <c r="F37" s="34" t="s">
        <v>41</v>
      </c>
      <c r="G37" s="35">
        <v>1</v>
      </c>
      <c r="H37" s="36"/>
      <c r="I37" s="36"/>
      <c r="J37" s="35">
        <f t="shared" si="11"/>
        <v>0</v>
      </c>
      <c r="K37" s="35">
        <f t="shared" si="12"/>
        <v>0</v>
      </c>
      <c r="L37" s="35">
        <f t="shared" si="13"/>
        <v>0</v>
      </c>
      <c r="M37" s="37">
        <f t="shared" si="14"/>
        <v>0</v>
      </c>
    </row>
    <row r="38" spans="2:13" ht="15.6" thickTop="1" thickBot="1" x14ac:dyDescent="0.35">
      <c r="B38" s="11"/>
      <c r="C38" s="38"/>
      <c r="D38" s="38"/>
      <c r="E38" s="38" t="s">
        <v>42</v>
      </c>
      <c r="F38" s="38"/>
      <c r="G38" s="38"/>
      <c r="H38" s="38"/>
      <c r="I38" s="38"/>
      <c r="J38" s="39">
        <f>SUBTOTAL(9,J9:J37)</f>
        <v>0</v>
      </c>
      <c r="K38" s="39">
        <f>SUBTOTAL(9,K9:K37)</f>
        <v>0</v>
      </c>
      <c r="L38" s="39">
        <f>SUBTOTAL(9,L9:L37)</f>
        <v>0</v>
      </c>
      <c r="M38" s="40">
        <f>SUBTOTAL(9,M9:M37)</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E3006-00DB-472B-B769-AF6EC751019C}">
  <dimension ref="B1:Q50"/>
  <sheetViews>
    <sheetView topLeftCell="A4" workbookViewId="0">
      <selection activeCell="E23" sqref="E23"/>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4" bestFit="1"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2717</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17" t="s">
        <v>2718</v>
      </c>
      <c r="D9" s="18"/>
      <c r="E9" s="19" t="s">
        <v>39</v>
      </c>
      <c r="F9" s="19"/>
      <c r="G9" s="19"/>
      <c r="H9" s="19"/>
      <c r="I9" s="19"/>
      <c r="J9" s="20">
        <f>SUBTOTAL(9,J10:J14)</f>
        <v>0</v>
      </c>
      <c r="K9" s="20">
        <f>SUBTOTAL(9,K10:K14)</f>
        <v>0</v>
      </c>
      <c r="L9" s="20">
        <f>SUBTOTAL(9,L10:L14)</f>
        <v>0</v>
      </c>
      <c r="M9" s="21">
        <f>SUBTOTAL(9,M10:M14)</f>
        <v>0</v>
      </c>
      <c r="N9" s="16"/>
      <c r="O9" s="16"/>
      <c r="P9" s="16"/>
      <c r="Q9" s="16"/>
    </row>
    <row r="10" spans="2:17" x14ac:dyDescent="0.3">
      <c r="B10" s="22">
        <v>1</v>
      </c>
      <c r="C10" s="23" t="s">
        <v>2719</v>
      </c>
      <c r="D10" s="91" t="s">
        <v>1368</v>
      </c>
      <c r="E10" s="25" t="s">
        <v>2577</v>
      </c>
      <c r="F10" s="26" t="s">
        <v>47</v>
      </c>
      <c r="G10" s="27">
        <v>1</v>
      </c>
      <c r="H10" s="28"/>
      <c r="I10" s="28"/>
      <c r="J10" s="27">
        <f>G10*H10</f>
        <v>0</v>
      </c>
      <c r="K10" s="27">
        <f>G10*I10</f>
        <v>0</v>
      </c>
      <c r="L10" s="27">
        <f>J10+K10</f>
        <v>0</v>
      </c>
      <c r="M10" s="29">
        <f>L10*1.21</f>
        <v>0</v>
      </c>
    </row>
    <row r="11" spans="2:17" x14ac:dyDescent="0.3">
      <c r="B11" s="22">
        <v>2</v>
      </c>
      <c r="C11" s="23" t="s">
        <v>2720</v>
      </c>
      <c r="D11" s="91" t="s">
        <v>1368</v>
      </c>
      <c r="E11" s="25" t="s">
        <v>2579</v>
      </c>
      <c r="F11" s="26" t="s">
        <v>47</v>
      </c>
      <c r="G11" s="27">
        <v>1</v>
      </c>
      <c r="H11" s="28"/>
      <c r="I11" s="28"/>
      <c r="J11" s="27">
        <f>G11*H11</f>
        <v>0</v>
      </c>
      <c r="K11" s="27">
        <f>G11*I11</f>
        <v>0</v>
      </c>
      <c r="L11" s="27">
        <f>J11+K11</f>
        <v>0</v>
      </c>
      <c r="M11" s="29">
        <f>L11*1.21</f>
        <v>0</v>
      </c>
    </row>
    <row r="12" spans="2:17" x14ac:dyDescent="0.3">
      <c r="B12" s="22">
        <v>3</v>
      </c>
      <c r="C12" s="23" t="s">
        <v>2721</v>
      </c>
      <c r="D12" s="91" t="s">
        <v>1368</v>
      </c>
      <c r="E12" s="25" t="s">
        <v>2581</v>
      </c>
      <c r="F12" s="26" t="s">
        <v>41</v>
      </c>
      <c r="G12" s="27">
        <v>1</v>
      </c>
      <c r="H12" s="28"/>
      <c r="I12" s="28"/>
      <c r="J12" s="27">
        <f>G12*H12</f>
        <v>0</v>
      </c>
      <c r="K12" s="27">
        <f>G12*I12</f>
        <v>0</v>
      </c>
      <c r="L12" s="27">
        <f>J12+K12</f>
        <v>0</v>
      </c>
      <c r="M12" s="29">
        <f>L12*1.21</f>
        <v>0</v>
      </c>
    </row>
    <row r="13" spans="2:17" x14ac:dyDescent="0.3">
      <c r="B13" s="22">
        <v>4</v>
      </c>
      <c r="C13" s="23" t="s">
        <v>2722</v>
      </c>
      <c r="D13" s="91" t="s">
        <v>1368</v>
      </c>
      <c r="E13" s="25" t="s">
        <v>2583</v>
      </c>
      <c r="F13" s="26" t="s">
        <v>41</v>
      </c>
      <c r="G13" s="27">
        <v>1</v>
      </c>
      <c r="H13" s="28"/>
      <c r="I13" s="28"/>
      <c r="J13" s="27">
        <f>G13*H13</f>
        <v>0</v>
      </c>
      <c r="K13" s="27">
        <f>G13*I13</f>
        <v>0</v>
      </c>
      <c r="L13" s="27">
        <f>J13+K13</f>
        <v>0</v>
      </c>
      <c r="M13" s="29">
        <f>L13*1.21</f>
        <v>0</v>
      </c>
    </row>
    <row r="14" spans="2:17" x14ac:dyDescent="0.3">
      <c r="B14" s="22">
        <v>5</v>
      </c>
      <c r="C14" s="23" t="s">
        <v>2723</v>
      </c>
      <c r="D14" s="91" t="s">
        <v>1368</v>
      </c>
      <c r="E14" s="25" t="s">
        <v>1750</v>
      </c>
      <c r="F14" s="26" t="s">
        <v>41</v>
      </c>
      <c r="G14" s="27">
        <v>1</v>
      </c>
      <c r="H14" s="28"/>
      <c r="I14" s="28"/>
      <c r="J14" s="27">
        <f>G14*H14</f>
        <v>0</v>
      </c>
      <c r="K14" s="27">
        <f>G14*I14</f>
        <v>0</v>
      </c>
      <c r="L14" s="27">
        <f>J14+K14</f>
        <v>0</v>
      </c>
      <c r="M14" s="29">
        <f>L14*1.21</f>
        <v>0</v>
      </c>
    </row>
    <row r="15" spans="2:17" ht="18" customHeight="1" x14ac:dyDescent="0.3">
      <c r="B15" s="42"/>
      <c r="C15" s="117" t="s">
        <v>2724</v>
      </c>
      <c r="D15" s="43"/>
      <c r="E15" s="19" t="s">
        <v>1752</v>
      </c>
      <c r="F15" s="30"/>
      <c r="G15" s="19"/>
      <c r="H15" s="19"/>
      <c r="I15" s="19"/>
      <c r="J15" s="20">
        <f>SUBTOTAL(9,J16:J40)</f>
        <v>0</v>
      </c>
      <c r="K15" s="20">
        <f>SUBTOTAL(9,K16:K40)</f>
        <v>0</v>
      </c>
      <c r="L15" s="20">
        <f>SUBTOTAL(9,L16:L40)</f>
        <v>0</v>
      </c>
      <c r="M15" s="21">
        <f>SUBTOTAL(9,M16:M40)</f>
        <v>0</v>
      </c>
    </row>
    <row r="16" spans="2:17" ht="27.6" x14ac:dyDescent="0.3">
      <c r="B16" s="22">
        <v>6</v>
      </c>
      <c r="C16" s="23" t="s">
        <v>2725</v>
      </c>
      <c r="D16" s="91" t="s">
        <v>1368</v>
      </c>
      <c r="E16" s="45" t="s">
        <v>2596</v>
      </c>
      <c r="F16" s="105" t="s">
        <v>47</v>
      </c>
      <c r="G16" s="47">
        <v>8</v>
      </c>
      <c r="H16" s="28"/>
      <c r="I16" s="28"/>
      <c r="J16" s="27">
        <f t="shared" ref="J16:J40" si="0">G16*H16</f>
        <v>0</v>
      </c>
      <c r="K16" s="27">
        <f t="shared" ref="K16:K40" si="1">G16*I16</f>
        <v>0</v>
      </c>
      <c r="L16" s="27">
        <f t="shared" ref="L16:L40" si="2">J16+K16</f>
        <v>0</v>
      </c>
      <c r="M16" s="29">
        <f t="shared" ref="M16:M40" si="3">L16*1.21</f>
        <v>0</v>
      </c>
    </row>
    <row r="17" spans="2:13" x14ac:dyDescent="0.3">
      <c r="B17" s="22">
        <f t="shared" ref="B17:B40" si="4">MAX(B16:B16)+1</f>
        <v>7</v>
      </c>
      <c r="C17" s="23" t="s">
        <v>2726</v>
      </c>
      <c r="D17" s="91" t="s">
        <v>1368</v>
      </c>
      <c r="E17" s="45" t="s">
        <v>2600</v>
      </c>
      <c r="F17" s="105" t="s">
        <v>47</v>
      </c>
      <c r="G17" s="47">
        <v>6</v>
      </c>
      <c r="H17" s="28"/>
      <c r="I17" s="28"/>
      <c r="J17" s="27">
        <f t="shared" si="0"/>
        <v>0</v>
      </c>
      <c r="K17" s="27">
        <f t="shared" si="1"/>
        <v>0</v>
      </c>
      <c r="L17" s="27">
        <f t="shared" si="2"/>
        <v>0</v>
      </c>
      <c r="M17" s="29">
        <f t="shared" si="3"/>
        <v>0</v>
      </c>
    </row>
    <row r="18" spans="2:13" ht="27.6" x14ac:dyDescent="0.3">
      <c r="B18" s="22">
        <f t="shared" si="4"/>
        <v>8</v>
      </c>
      <c r="C18" s="23" t="s">
        <v>2727</v>
      </c>
      <c r="D18" s="91" t="s">
        <v>1368</v>
      </c>
      <c r="E18" s="45" t="s">
        <v>2728</v>
      </c>
      <c r="F18" s="105" t="s">
        <v>47</v>
      </c>
      <c r="G18" s="47">
        <v>6</v>
      </c>
      <c r="H18" s="28"/>
      <c r="I18" s="28"/>
      <c r="J18" s="27">
        <f t="shared" si="0"/>
        <v>0</v>
      </c>
      <c r="K18" s="27">
        <f t="shared" si="1"/>
        <v>0</v>
      </c>
      <c r="L18" s="27">
        <f t="shared" si="2"/>
        <v>0</v>
      </c>
      <c r="M18" s="29">
        <f t="shared" si="3"/>
        <v>0</v>
      </c>
    </row>
    <row r="19" spans="2:13" x14ac:dyDescent="0.3">
      <c r="B19" s="22">
        <f t="shared" si="4"/>
        <v>9</v>
      </c>
      <c r="C19" s="23" t="s">
        <v>2729</v>
      </c>
      <c r="D19" s="91" t="s">
        <v>1368</v>
      </c>
      <c r="E19" s="45" t="s">
        <v>2604</v>
      </c>
      <c r="F19" s="105" t="s">
        <v>47</v>
      </c>
      <c r="G19" s="47">
        <v>6</v>
      </c>
      <c r="H19" s="28"/>
      <c r="I19" s="28"/>
      <c r="J19" s="27">
        <f t="shared" si="0"/>
        <v>0</v>
      </c>
      <c r="K19" s="27">
        <f t="shared" si="1"/>
        <v>0</v>
      </c>
      <c r="L19" s="27">
        <f t="shared" si="2"/>
        <v>0</v>
      </c>
      <c r="M19" s="29">
        <f t="shared" si="3"/>
        <v>0</v>
      </c>
    </row>
    <row r="20" spans="2:13" ht="27.6" x14ac:dyDescent="0.3">
      <c r="B20" s="22">
        <f t="shared" si="4"/>
        <v>10</v>
      </c>
      <c r="C20" s="23" t="s">
        <v>2730</v>
      </c>
      <c r="D20" s="91" t="s">
        <v>1368</v>
      </c>
      <c r="E20" s="45" t="s">
        <v>2606</v>
      </c>
      <c r="F20" s="105" t="s">
        <v>47</v>
      </c>
      <c r="G20" s="47">
        <v>8</v>
      </c>
      <c r="H20" s="28"/>
      <c r="I20" s="28"/>
      <c r="J20" s="27">
        <f t="shared" si="0"/>
        <v>0</v>
      </c>
      <c r="K20" s="27">
        <f t="shared" si="1"/>
        <v>0</v>
      </c>
      <c r="L20" s="27">
        <f t="shared" si="2"/>
        <v>0</v>
      </c>
      <c r="M20" s="29">
        <f t="shared" si="3"/>
        <v>0</v>
      </c>
    </row>
    <row r="21" spans="2:13" ht="41.4" x14ac:dyDescent="0.3">
      <c r="B21" s="22">
        <f t="shared" si="4"/>
        <v>11</v>
      </c>
      <c r="C21" s="23" t="s">
        <v>2731</v>
      </c>
      <c r="D21" s="91" t="s">
        <v>1368</v>
      </c>
      <c r="E21" s="45" t="s">
        <v>2732</v>
      </c>
      <c r="F21" s="105" t="s">
        <v>47</v>
      </c>
      <c r="G21" s="47">
        <v>12</v>
      </c>
      <c r="H21" s="28"/>
      <c r="I21" s="28"/>
      <c r="J21" s="27">
        <f t="shared" si="0"/>
        <v>0</v>
      </c>
      <c r="K21" s="27">
        <f t="shared" si="1"/>
        <v>0</v>
      </c>
      <c r="L21" s="27">
        <f t="shared" si="2"/>
        <v>0</v>
      </c>
      <c r="M21" s="29">
        <f t="shared" si="3"/>
        <v>0</v>
      </c>
    </row>
    <row r="22" spans="2:13" x14ac:dyDescent="0.3">
      <c r="B22" s="22">
        <f t="shared" si="4"/>
        <v>12</v>
      </c>
      <c r="C22" s="23" t="s">
        <v>2733</v>
      </c>
      <c r="D22" s="91" t="s">
        <v>1368</v>
      </c>
      <c r="E22" s="45" t="s">
        <v>2734</v>
      </c>
      <c r="F22" s="105" t="s">
        <v>47</v>
      </c>
      <c r="G22" s="47">
        <v>16</v>
      </c>
      <c r="H22" s="28"/>
      <c r="I22" s="28"/>
      <c r="J22" s="27">
        <f t="shared" si="0"/>
        <v>0</v>
      </c>
      <c r="K22" s="27">
        <f t="shared" si="1"/>
        <v>0</v>
      </c>
      <c r="L22" s="27">
        <f t="shared" si="2"/>
        <v>0</v>
      </c>
      <c r="M22" s="29">
        <f t="shared" si="3"/>
        <v>0</v>
      </c>
    </row>
    <row r="23" spans="2:13" x14ac:dyDescent="0.3">
      <c r="B23" s="22">
        <f t="shared" si="4"/>
        <v>13</v>
      </c>
      <c r="C23" s="23" t="s">
        <v>2735</v>
      </c>
      <c r="D23" s="91" t="s">
        <v>1368</v>
      </c>
      <c r="E23" s="45" t="s">
        <v>2612</v>
      </c>
      <c r="F23" s="105" t="s">
        <v>47</v>
      </c>
      <c r="G23" s="47">
        <v>4</v>
      </c>
      <c r="H23" s="28"/>
      <c r="I23" s="28"/>
      <c r="J23" s="27">
        <f t="shared" si="0"/>
        <v>0</v>
      </c>
      <c r="K23" s="27">
        <f t="shared" si="1"/>
        <v>0</v>
      </c>
      <c r="L23" s="27">
        <f t="shared" si="2"/>
        <v>0</v>
      </c>
      <c r="M23" s="29">
        <f t="shared" si="3"/>
        <v>0</v>
      </c>
    </row>
    <row r="24" spans="2:13" x14ac:dyDescent="0.3">
      <c r="B24" s="22">
        <f t="shared" si="4"/>
        <v>14</v>
      </c>
      <c r="C24" s="23" t="s">
        <v>2736</v>
      </c>
      <c r="D24" s="91" t="s">
        <v>1368</v>
      </c>
      <c r="E24" s="45" t="s">
        <v>2614</v>
      </c>
      <c r="F24" s="105" t="s">
        <v>47</v>
      </c>
      <c r="G24" s="47">
        <v>8</v>
      </c>
      <c r="H24" s="28"/>
      <c r="I24" s="28"/>
      <c r="J24" s="27">
        <f t="shared" si="0"/>
        <v>0</v>
      </c>
      <c r="K24" s="27">
        <f t="shared" si="1"/>
        <v>0</v>
      </c>
      <c r="L24" s="27">
        <f t="shared" si="2"/>
        <v>0</v>
      </c>
      <c r="M24" s="29">
        <f t="shared" si="3"/>
        <v>0</v>
      </c>
    </row>
    <row r="25" spans="2:13" x14ac:dyDescent="0.3">
      <c r="B25" s="22">
        <f t="shared" si="4"/>
        <v>15</v>
      </c>
      <c r="C25" s="23" t="s">
        <v>2737</v>
      </c>
      <c r="D25" s="91" t="s">
        <v>1368</v>
      </c>
      <c r="E25" s="45" t="s">
        <v>2616</v>
      </c>
      <c r="F25" s="26" t="s">
        <v>47</v>
      </c>
      <c r="G25" s="27">
        <v>10</v>
      </c>
      <c r="H25" s="28"/>
      <c r="I25" s="28"/>
      <c r="J25" s="27">
        <f t="shared" si="0"/>
        <v>0</v>
      </c>
      <c r="K25" s="27">
        <f t="shared" si="1"/>
        <v>0</v>
      </c>
      <c r="L25" s="27">
        <f t="shared" si="2"/>
        <v>0</v>
      </c>
      <c r="M25" s="29">
        <f t="shared" si="3"/>
        <v>0</v>
      </c>
    </row>
    <row r="26" spans="2:13" ht="27.6" x14ac:dyDescent="0.3">
      <c r="B26" s="22">
        <f t="shared" si="4"/>
        <v>16</v>
      </c>
      <c r="C26" s="23" t="s">
        <v>2738</v>
      </c>
      <c r="D26" s="91" t="s">
        <v>1368</v>
      </c>
      <c r="E26" s="45" t="s">
        <v>2739</v>
      </c>
      <c r="F26" s="105" t="s">
        <v>47</v>
      </c>
      <c r="G26" s="47">
        <v>8</v>
      </c>
      <c r="H26" s="28"/>
      <c r="I26" s="28"/>
      <c r="J26" s="27">
        <f t="shared" si="0"/>
        <v>0</v>
      </c>
      <c r="K26" s="27">
        <f t="shared" si="1"/>
        <v>0</v>
      </c>
      <c r="L26" s="27">
        <f t="shared" si="2"/>
        <v>0</v>
      </c>
      <c r="M26" s="29">
        <f t="shared" si="3"/>
        <v>0</v>
      </c>
    </row>
    <row r="27" spans="2:13" ht="27.6" x14ac:dyDescent="0.3">
      <c r="B27" s="22">
        <f t="shared" si="4"/>
        <v>17</v>
      </c>
      <c r="C27" s="23" t="s">
        <v>2740</v>
      </c>
      <c r="D27" s="91" t="s">
        <v>1368</v>
      </c>
      <c r="E27" s="45" t="s">
        <v>2741</v>
      </c>
      <c r="F27" s="105" t="s">
        <v>47</v>
      </c>
      <c r="G27" s="47">
        <v>8</v>
      </c>
      <c r="H27" s="28"/>
      <c r="I27" s="28"/>
      <c r="J27" s="27">
        <f t="shared" si="0"/>
        <v>0</v>
      </c>
      <c r="K27" s="27">
        <f t="shared" si="1"/>
        <v>0</v>
      </c>
      <c r="L27" s="27">
        <f t="shared" si="2"/>
        <v>0</v>
      </c>
      <c r="M27" s="29">
        <f t="shared" si="3"/>
        <v>0</v>
      </c>
    </row>
    <row r="28" spans="2:13" ht="27.6" x14ac:dyDescent="0.3">
      <c r="B28" s="22">
        <f t="shared" si="4"/>
        <v>18</v>
      </c>
      <c r="C28" s="23" t="s">
        <v>2742</v>
      </c>
      <c r="D28" s="91" t="s">
        <v>1368</v>
      </c>
      <c r="E28" s="45" t="s">
        <v>2743</v>
      </c>
      <c r="F28" s="105" t="s">
        <v>47</v>
      </c>
      <c r="G28" s="47">
        <v>3</v>
      </c>
      <c r="H28" s="28"/>
      <c r="I28" s="28"/>
      <c r="J28" s="27">
        <f t="shared" si="0"/>
        <v>0</v>
      </c>
      <c r="K28" s="27">
        <f t="shared" si="1"/>
        <v>0</v>
      </c>
      <c r="L28" s="27">
        <f t="shared" si="2"/>
        <v>0</v>
      </c>
      <c r="M28" s="29">
        <f t="shared" si="3"/>
        <v>0</v>
      </c>
    </row>
    <row r="29" spans="2:13" ht="96.6" x14ac:dyDescent="0.3">
      <c r="B29" s="22">
        <f t="shared" si="4"/>
        <v>19</v>
      </c>
      <c r="C29" s="23" t="s">
        <v>2744</v>
      </c>
      <c r="D29" s="91" t="s">
        <v>1368</v>
      </c>
      <c r="E29" s="45" t="s">
        <v>2745</v>
      </c>
      <c r="F29" s="105" t="s">
        <v>47</v>
      </c>
      <c r="G29" s="47">
        <v>1</v>
      </c>
      <c r="H29" s="28"/>
      <c r="I29" s="28"/>
      <c r="J29" s="27">
        <f t="shared" si="0"/>
        <v>0</v>
      </c>
      <c r="K29" s="27">
        <f t="shared" si="1"/>
        <v>0</v>
      </c>
      <c r="L29" s="27">
        <f t="shared" si="2"/>
        <v>0</v>
      </c>
      <c r="M29" s="29">
        <f t="shared" si="3"/>
        <v>0</v>
      </c>
    </row>
    <row r="30" spans="2:13" ht="41.4" x14ac:dyDescent="0.3">
      <c r="B30" s="22">
        <f t="shared" si="4"/>
        <v>20</v>
      </c>
      <c r="C30" s="23" t="s">
        <v>2746</v>
      </c>
      <c r="D30" s="91" t="s">
        <v>1368</v>
      </c>
      <c r="E30" s="45" t="s">
        <v>2747</v>
      </c>
      <c r="F30" s="105" t="s">
        <v>47</v>
      </c>
      <c r="G30" s="47">
        <v>4</v>
      </c>
      <c r="H30" s="28"/>
      <c r="I30" s="28"/>
      <c r="J30" s="27">
        <f t="shared" si="0"/>
        <v>0</v>
      </c>
      <c r="K30" s="27">
        <f t="shared" si="1"/>
        <v>0</v>
      </c>
      <c r="L30" s="27">
        <f t="shared" si="2"/>
        <v>0</v>
      </c>
      <c r="M30" s="29">
        <f t="shared" si="3"/>
        <v>0</v>
      </c>
    </row>
    <row r="31" spans="2:13" ht="41.4" x14ac:dyDescent="0.3">
      <c r="B31" s="22">
        <f t="shared" si="4"/>
        <v>21</v>
      </c>
      <c r="C31" s="23" t="s">
        <v>2748</v>
      </c>
      <c r="D31" s="91" t="s">
        <v>1368</v>
      </c>
      <c r="E31" s="45" t="s">
        <v>2749</v>
      </c>
      <c r="F31" s="105" t="s">
        <v>47</v>
      </c>
      <c r="G31" s="47">
        <v>1</v>
      </c>
      <c r="H31" s="28"/>
      <c r="I31" s="28"/>
      <c r="J31" s="27">
        <f t="shared" si="0"/>
        <v>0</v>
      </c>
      <c r="K31" s="27">
        <f t="shared" si="1"/>
        <v>0</v>
      </c>
      <c r="L31" s="27">
        <f t="shared" si="2"/>
        <v>0</v>
      </c>
      <c r="M31" s="29">
        <f t="shared" si="3"/>
        <v>0</v>
      </c>
    </row>
    <row r="32" spans="2:13" ht="27.6" x14ac:dyDescent="0.3">
      <c r="B32" s="22">
        <f t="shared" si="4"/>
        <v>22</v>
      </c>
      <c r="C32" s="23" t="s">
        <v>2750</v>
      </c>
      <c r="D32" s="91" t="s">
        <v>1368</v>
      </c>
      <c r="E32" s="45" t="s">
        <v>2751</v>
      </c>
      <c r="F32" s="105" t="s">
        <v>47</v>
      </c>
      <c r="G32" s="47">
        <v>1</v>
      </c>
      <c r="H32" s="28"/>
      <c r="I32" s="28"/>
      <c r="J32" s="27">
        <f t="shared" si="0"/>
        <v>0</v>
      </c>
      <c r="K32" s="27">
        <f t="shared" si="1"/>
        <v>0</v>
      </c>
      <c r="L32" s="27">
        <f t="shared" si="2"/>
        <v>0</v>
      </c>
      <c r="M32" s="29">
        <f t="shared" si="3"/>
        <v>0</v>
      </c>
    </row>
    <row r="33" spans="2:13" ht="27.6" x14ac:dyDescent="0.3">
      <c r="B33" s="22">
        <f t="shared" si="4"/>
        <v>23</v>
      </c>
      <c r="C33" s="23" t="s">
        <v>2752</v>
      </c>
      <c r="D33" s="91" t="s">
        <v>1368</v>
      </c>
      <c r="E33" s="45" t="s">
        <v>2753</v>
      </c>
      <c r="F33" s="105" t="s">
        <v>108</v>
      </c>
      <c r="G33" s="47">
        <v>45</v>
      </c>
      <c r="H33" s="28"/>
      <c r="I33" s="28"/>
      <c r="J33" s="27">
        <f t="shared" si="0"/>
        <v>0</v>
      </c>
      <c r="K33" s="27">
        <f t="shared" si="1"/>
        <v>0</v>
      </c>
      <c r="L33" s="27">
        <f t="shared" si="2"/>
        <v>0</v>
      </c>
      <c r="M33" s="29">
        <f t="shared" si="3"/>
        <v>0</v>
      </c>
    </row>
    <row r="34" spans="2:13" x14ac:dyDescent="0.3">
      <c r="B34" s="22">
        <f t="shared" si="4"/>
        <v>24</v>
      </c>
      <c r="C34" s="23" t="s">
        <v>2754</v>
      </c>
      <c r="D34" s="91" t="s">
        <v>1368</v>
      </c>
      <c r="E34" s="25" t="s">
        <v>2755</v>
      </c>
      <c r="F34" s="26" t="s">
        <v>47</v>
      </c>
      <c r="G34" s="27">
        <v>2</v>
      </c>
      <c r="H34" s="28"/>
      <c r="I34" s="28"/>
      <c r="J34" s="27">
        <f t="shared" si="0"/>
        <v>0</v>
      </c>
      <c r="K34" s="27">
        <f t="shared" si="1"/>
        <v>0</v>
      </c>
      <c r="L34" s="27">
        <f t="shared" si="2"/>
        <v>0</v>
      </c>
      <c r="M34" s="29">
        <f t="shared" si="3"/>
        <v>0</v>
      </c>
    </row>
    <row r="35" spans="2:13" ht="55.2" x14ac:dyDescent="0.3">
      <c r="B35" s="22">
        <f t="shared" si="4"/>
        <v>25</v>
      </c>
      <c r="C35" s="23" t="s">
        <v>2756</v>
      </c>
      <c r="D35" s="91" t="s">
        <v>1368</v>
      </c>
      <c r="E35" s="45" t="s">
        <v>2757</v>
      </c>
      <c r="F35" s="105" t="s">
        <v>47</v>
      </c>
      <c r="G35" s="47">
        <v>1</v>
      </c>
      <c r="H35" s="28"/>
      <c r="I35" s="28"/>
      <c r="J35" s="27">
        <f t="shared" si="0"/>
        <v>0</v>
      </c>
      <c r="K35" s="27">
        <f t="shared" si="1"/>
        <v>0</v>
      </c>
      <c r="L35" s="27">
        <f t="shared" si="2"/>
        <v>0</v>
      </c>
      <c r="M35" s="29">
        <f t="shared" si="3"/>
        <v>0</v>
      </c>
    </row>
    <row r="36" spans="2:13" ht="69" x14ac:dyDescent="0.3">
      <c r="B36" s="22">
        <f t="shared" si="4"/>
        <v>26</v>
      </c>
      <c r="C36" s="23" t="s">
        <v>2758</v>
      </c>
      <c r="D36" s="91" t="s">
        <v>1368</v>
      </c>
      <c r="E36" s="45" t="s">
        <v>2759</v>
      </c>
      <c r="F36" s="105" t="s">
        <v>108</v>
      </c>
      <c r="G36" s="47">
        <v>220</v>
      </c>
      <c r="H36" s="28"/>
      <c r="I36" s="28"/>
      <c r="J36" s="27">
        <f t="shared" si="0"/>
        <v>0</v>
      </c>
      <c r="K36" s="27">
        <f t="shared" si="1"/>
        <v>0</v>
      </c>
      <c r="L36" s="27">
        <f t="shared" si="2"/>
        <v>0</v>
      </c>
      <c r="M36" s="29">
        <f t="shared" si="3"/>
        <v>0</v>
      </c>
    </row>
    <row r="37" spans="2:13" ht="69" x14ac:dyDescent="0.3">
      <c r="B37" s="22">
        <f t="shared" si="4"/>
        <v>27</v>
      </c>
      <c r="C37" s="23" t="s">
        <v>2760</v>
      </c>
      <c r="D37" s="91" t="s">
        <v>1368</v>
      </c>
      <c r="E37" s="45" t="s">
        <v>2646</v>
      </c>
      <c r="F37" s="105" t="s">
        <v>108</v>
      </c>
      <c r="G37" s="47">
        <v>135</v>
      </c>
      <c r="H37" s="28"/>
      <c r="I37" s="28"/>
      <c r="J37" s="27">
        <f t="shared" si="0"/>
        <v>0</v>
      </c>
      <c r="K37" s="27">
        <f t="shared" si="1"/>
        <v>0</v>
      </c>
      <c r="L37" s="27">
        <f t="shared" si="2"/>
        <v>0</v>
      </c>
      <c r="M37" s="29">
        <f t="shared" si="3"/>
        <v>0</v>
      </c>
    </row>
    <row r="38" spans="2:13" x14ac:dyDescent="0.3">
      <c r="B38" s="22">
        <f t="shared" si="4"/>
        <v>28</v>
      </c>
      <c r="C38" s="23" t="s">
        <v>2761</v>
      </c>
      <c r="D38" s="91" t="s">
        <v>1368</v>
      </c>
      <c r="E38" s="45" t="s">
        <v>2648</v>
      </c>
      <c r="F38" s="105" t="s">
        <v>47</v>
      </c>
      <c r="G38" s="47">
        <v>10</v>
      </c>
      <c r="H38" s="28"/>
      <c r="I38" s="28"/>
      <c r="J38" s="27">
        <f t="shared" si="0"/>
        <v>0</v>
      </c>
      <c r="K38" s="27">
        <f t="shared" si="1"/>
        <v>0</v>
      </c>
      <c r="L38" s="27">
        <f t="shared" si="2"/>
        <v>0</v>
      </c>
      <c r="M38" s="29">
        <f t="shared" si="3"/>
        <v>0</v>
      </c>
    </row>
    <row r="39" spans="2:13" ht="27.6" x14ac:dyDescent="0.3">
      <c r="B39" s="22">
        <f t="shared" si="4"/>
        <v>29</v>
      </c>
      <c r="C39" s="23" t="s">
        <v>2762</v>
      </c>
      <c r="D39" s="91" t="s">
        <v>1368</v>
      </c>
      <c r="E39" s="45" t="s">
        <v>2650</v>
      </c>
      <c r="F39" s="105" t="s">
        <v>47</v>
      </c>
      <c r="G39" s="47">
        <v>3</v>
      </c>
      <c r="H39" s="28"/>
      <c r="I39" s="28"/>
      <c r="J39" s="27">
        <f t="shared" si="0"/>
        <v>0</v>
      </c>
      <c r="K39" s="27">
        <f t="shared" si="1"/>
        <v>0</v>
      </c>
      <c r="L39" s="27">
        <f t="shared" si="2"/>
        <v>0</v>
      </c>
      <c r="M39" s="29">
        <f t="shared" si="3"/>
        <v>0</v>
      </c>
    </row>
    <row r="40" spans="2:13" ht="82.8" x14ac:dyDescent="0.3">
      <c r="B40" s="22">
        <f t="shared" si="4"/>
        <v>30</v>
      </c>
      <c r="C40" s="23" t="s">
        <v>2763</v>
      </c>
      <c r="D40" s="91" t="s">
        <v>1368</v>
      </c>
      <c r="E40" s="25" t="s">
        <v>2764</v>
      </c>
      <c r="F40" s="26" t="s">
        <v>41</v>
      </c>
      <c r="G40" s="27">
        <v>1</v>
      </c>
      <c r="H40" s="28"/>
      <c r="I40" s="28"/>
      <c r="J40" s="27">
        <f t="shared" si="0"/>
        <v>0</v>
      </c>
      <c r="K40" s="27">
        <f t="shared" si="1"/>
        <v>0</v>
      </c>
      <c r="L40" s="27">
        <f t="shared" si="2"/>
        <v>0</v>
      </c>
      <c r="M40" s="29">
        <f t="shared" si="3"/>
        <v>0</v>
      </c>
    </row>
    <row r="41" spans="2:13" x14ac:dyDescent="0.3">
      <c r="B41" s="42"/>
      <c r="C41" s="117" t="s">
        <v>2765</v>
      </c>
      <c r="D41" s="43"/>
      <c r="E41" s="19" t="s">
        <v>2707</v>
      </c>
      <c r="F41" s="30"/>
      <c r="G41" s="19"/>
      <c r="H41" s="19"/>
      <c r="I41" s="19"/>
      <c r="J41" s="20">
        <f>SUBTOTAL(9,J42:J43)</f>
        <v>0</v>
      </c>
      <c r="K41" s="20">
        <f>SUBTOTAL(9,K42:K43)</f>
        <v>0</v>
      </c>
      <c r="L41" s="20">
        <f>SUBTOTAL(9,L42:L43)</f>
        <v>0</v>
      </c>
      <c r="M41" s="21">
        <f>SUBTOTAL(9,M42:M43)</f>
        <v>0</v>
      </c>
    </row>
    <row r="42" spans="2:13" ht="27.6" x14ac:dyDescent="0.3">
      <c r="B42" s="22">
        <v>31</v>
      </c>
      <c r="C42" s="23" t="s">
        <v>2766</v>
      </c>
      <c r="D42" s="46" t="s">
        <v>1885</v>
      </c>
      <c r="E42" s="45" t="s">
        <v>2767</v>
      </c>
      <c r="F42" s="105" t="s">
        <v>41</v>
      </c>
      <c r="G42" s="47">
        <v>1</v>
      </c>
      <c r="H42" s="48"/>
      <c r="I42" s="48"/>
      <c r="J42" s="47">
        <f t="shared" ref="J42:J43" si="5">G42*H42</f>
        <v>0</v>
      </c>
      <c r="K42" s="47">
        <f t="shared" ref="K42:K43" si="6">G42*I42</f>
        <v>0</v>
      </c>
      <c r="L42" s="47">
        <f t="shared" ref="L42:L43" si="7">J42+K42</f>
        <v>0</v>
      </c>
      <c r="M42" s="96">
        <f>L42*1.21</f>
        <v>0</v>
      </c>
    </row>
    <row r="43" spans="2:13" ht="27.6" x14ac:dyDescent="0.3">
      <c r="B43" s="22">
        <v>32</v>
      </c>
      <c r="C43" s="23" t="s">
        <v>2768</v>
      </c>
      <c r="D43" s="24" t="s">
        <v>1885</v>
      </c>
      <c r="E43" s="25" t="s">
        <v>2769</v>
      </c>
      <c r="F43" s="26" t="s">
        <v>41</v>
      </c>
      <c r="G43" s="27">
        <v>1</v>
      </c>
      <c r="H43" s="28"/>
      <c r="I43" s="28"/>
      <c r="J43" s="27">
        <f t="shared" si="5"/>
        <v>0</v>
      </c>
      <c r="K43" s="27">
        <f t="shared" si="6"/>
        <v>0</v>
      </c>
      <c r="L43" s="27">
        <f t="shared" si="7"/>
        <v>0</v>
      </c>
      <c r="M43" s="29">
        <f>L43*1.21</f>
        <v>0</v>
      </c>
    </row>
    <row r="44" spans="2:13" x14ac:dyDescent="0.3">
      <c r="B44" s="42"/>
      <c r="C44" s="117" t="s">
        <v>2770</v>
      </c>
      <c r="D44" s="43"/>
      <c r="E44" s="19" t="s">
        <v>2652</v>
      </c>
      <c r="F44" s="30"/>
      <c r="G44" s="19"/>
      <c r="H44" s="19"/>
      <c r="I44" s="19"/>
      <c r="J44" s="20">
        <f>SUBTOTAL(9,J45:J49)</f>
        <v>0</v>
      </c>
      <c r="K44" s="20">
        <f>SUBTOTAL(9,K45:K49)</f>
        <v>0</v>
      </c>
      <c r="L44" s="20">
        <f>SUBTOTAL(9,L45:L49)</f>
        <v>0</v>
      </c>
      <c r="M44" s="21">
        <f>SUBTOTAL(9,M45:M49)</f>
        <v>0</v>
      </c>
    </row>
    <row r="45" spans="2:13" ht="41.4" x14ac:dyDescent="0.3">
      <c r="B45" s="22">
        <v>33</v>
      </c>
      <c r="C45" s="23" t="s">
        <v>2771</v>
      </c>
      <c r="D45" s="91" t="s">
        <v>1368</v>
      </c>
      <c r="E45" s="45" t="s">
        <v>2712</v>
      </c>
      <c r="F45" s="105" t="s">
        <v>41</v>
      </c>
      <c r="G45" s="47">
        <v>3</v>
      </c>
      <c r="H45" s="48"/>
      <c r="I45" s="48"/>
      <c r="J45" s="47">
        <f t="shared" ref="J45:J49" si="8">G45*H45</f>
        <v>0</v>
      </c>
      <c r="K45" s="47">
        <f t="shared" ref="K45:K49" si="9">G45*I45</f>
        <v>0</v>
      </c>
      <c r="L45" s="47">
        <f t="shared" ref="L45:L49" si="10">J45+K45</f>
        <v>0</v>
      </c>
      <c r="M45" s="96">
        <f>L45*1.21</f>
        <v>0</v>
      </c>
    </row>
    <row r="46" spans="2:13" x14ac:dyDescent="0.3">
      <c r="B46" s="22">
        <v>34</v>
      </c>
      <c r="C46" s="23" t="s">
        <v>2772</v>
      </c>
      <c r="D46" s="91" t="s">
        <v>1368</v>
      </c>
      <c r="E46" s="45" t="s">
        <v>2654</v>
      </c>
      <c r="F46" s="105" t="s">
        <v>41</v>
      </c>
      <c r="G46" s="47">
        <v>1</v>
      </c>
      <c r="H46" s="48"/>
      <c r="I46" s="48"/>
      <c r="J46" s="47">
        <f t="shared" si="8"/>
        <v>0</v>
      </c>
      <c r="K46" s="47">
        <f t="shared" si="9"/>
        <v>0</v>
      </c>
      <c r="L46" s="47">
        <f t="shared" si="10"/>
        <v>0</v>
      </c>
      <c r="M46" s="96">
        <f t="shared" ref="M46:M49" si="11">L46*1.21</f>
        <v>0</v>
      </c>
    </row>
    <row r="47" spans="2:13" ht="27.6" x14ac:dyDescent="0.3">
      <c r="B47" s="22">
        <v>35</v>
      </c>
      <c r="C47" s="23" t="s">
        <v>2773</v>
      </c>
      <c r="D47" s="91" t="s">
        <v>1368</v>
      </c>
      <c r="E47" s="45" t="s">
        <v>2774</v>
      </c>
      <c r="F47" s="105" t="s">
        <v>41</v>
      </c>
      <c r="G47" s="47">
        <v>1</v>
      </c>
      <c r="H47" s="48"/>
      <c r="I47" s="48"/>
      <c r="J47" s="47">
        <f t="shared" si="8"/>
        <v>0</v>
      </c>
      <c r="K47" s="47">
        <f t="shared" si="9"/>
        <v>0</v>
      </c>
      <c r="L47" s="47">
        <f t="shared" si="10"/>
        <v>0</v>
      </c>
      <c r="M47" s="96">
        <f t="shared" si="11"/>
        <v>0</v>
      </c>
    </row>
    <row r="48" spans="2:13" x14ac:dyDescent="0.3">
      <c r="B48" s="22">
        <v>36</v>
      </c>
      <c r="C48" s="23" t="s">
        <v>2775</v>
      </c>
      <c r="D48" s="91" t="s">
        <v>1368</v>
      </c>
      <c r="E48" s="45" t="s">
        <v>2776</v>
      </c>
      <c r="F48" s="105" t="s">
        <v>41</v>
      </c>
      <c r="G48" s="47">
        <v>1</v>
      </c>
      <c r="H48" s="48"/>
      <c r="I48" s="48"/>
      <c r="J48" s="47">
        <f t="shared" si="8"/>
        <v>0</v>
      </c>
      <c r="K48" s="47">
        <f t="shared" si="9"/>
        <v>0</v>
      </c>
      <c r="L48" s="47">
        <f t="shared" si="10"/>
        <v>0</v>
      </c>
      <c r="M48" s="96">
        <f t="shared" si="11"/>
        <v>0</v>
      </c>
    </row>
    <row r="49" spans="2:13" ht="28.2" thickBot="1" x14ac:dyDescent="0.35">
      <c r="B49" s="31">
        <v>37</v>
      </c>
      <c r="C49" s="12" t="s">
        <v>2777</v>
      </c>
      <c r="D49" s="118" t="s">
        <v>1368</v>
      </c>
      <c r="E49" s="33" t="s">
        <v>2622</v>
      </c>
      <c r="F49" s="34" t="s">
        <v>41</v>
      </c>
      <c r="G49" s="35">
        <v>1</v>
      </c>
      <c r="H49" s="36"/>
      <c r="I49" s="36"/>
      <c r="J49" s="35">
        <f t="shared" si="8"/>
        <v>0</v>
      </c>
      <c r="K49" s="35">
        <f t="shared" si="9"/>
        <v>0</v>
      </c>
      <c r="L49" s="35">
        <f t="shared" si="10"/>
        <v>0</v>
      </c>
      <c r="M49" s="37">
        <f t="shared" si="11"/>
        <v>0</v>
      </c>
    </row>
    <row r="50" spans="2:13" ht="15.6" thickTop="1" thickBot="1" x14ac:dyDescent="0.35">
      <c r="B50" s="11"/>
      <c r="C50" s="38"/>
      <c r="D50" s="38"/>
      <c r="E50" s="38" t="s">
        <v>42</v>
      </c>
      <c r="F50" s="38"/>
      <c r="G50" s="38"/>
      <c r="H50" s="38"/>
      <c r="I50" s="38"/>
      <c r="J50" s="39">
        <f>SUBTOTAL(9,J9:J49)</f>
        <v>0</v>
      </c>
      <c r="K50" s="39">
        <f>SUBTOTAL(9,K9:K49)</f>
        <v>0</v>
      </c>
      <c r="L50" s="39">
        <f>SUBTOTAL(9,L9:L49)</f>
        <v>0</v>
      </c>
      <c r="M50" s="40">
        <f>SUBTOTAL(9,M9:M49)</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8C2F6-A7ED-4D6F-BFCA-6CF751803E62}">
  <dimension ref="B1:Q61"/>
  <sheetViews>
    <sheetView workbookViewId="0">
      <selection sqref="A1:XFD1048576"/>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2778</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2779</v>
      </c>
      <c r="D9" s="18"/>
      <c r="E9" s="19" t="s">
        <v>39</v>
      </c>
      <c r="F9" s="19"/>
      <c r="G9" s="19"/>
      <c r="H9" s="19"/>
      <c r="I9" s="19"/>
      <c r="J9" s="20">
        <f>SUBTOTAL(9,J10:J19)</f>
        <v>0</v>
      </c>
      <c r="K9" s="20">
        <f>SUBTOTAL(9,K10:K19)</f>
        <v>0</v>
      </c>
      <c r="L9" s="20">
        <f>SUBTOTAL(9,L10:L19)</f>
        <v>0</v>
      </c>
      <c r="M9" s="21">
        <f>SUBTOTAL(9,M10:M19)</f>
        <v>0</v>
      </c>
      <c r="N9" s="16"/>
      <c r="O9" s="16"/>
      <c r="P9" s="16"/>
      <c r="Q9" s="16"/>
    </row>
    <row r="10" spans="2:17" x14ac:dyDescent="0.3">
      <c r="B10" s="22">
        <v>1</v>
      </c>
      <c r="C10" s="23" t="s">
        <v>2780</v>
      </c>
      <c r="D10" s="91" t="s">
        <v>1368</v>
      </c>
      <c r="E10" s="25" t="s">
        <v>1730</v>
      </c>
      <c r="F10" s="24" t="s">
        <v>41</v>
      </c>
      <c r="G10" s="27">
        <v>1</v>
      </c>
      <c r="H10" s="28"/>
      <c r="I10" s="28"/>
      <c r="J10" s="27">
        <f>G10*H10</f>
        <v>0</v>
      </c>
      <c r="K10" s="27">
        <f>G10*I10</f>
        <v>0</v>
      </c>
      <c r="L10" s="27">
        <f>J10+K10</f>
        <v>0</v>
      </c>
      <c r="M10" s="29">
        <f>L10*1.21</f>
        <v>0</v>
      </c>
    </row>
    <row r="11" spans="2:17" x14ac:dyDescent="0.3">
      <c r="B11" s="22">
        <f>IF(ISBLANK(G11),"",MAX($B10:B$10)+1)</f>
        <v>2</v>
      </c>
      <c r="C11" s="23" t="s">
        <v>2781</v>
      </c>
      <c r="D11" s="91" t="s">
        <v>1368</v>
      </c>
      <c r="E11" s="25" t="s">
        <v>1732</v>
      </c>
      <c r="F11" s="24" t="s">
        <v>41</v>
      </c>
      <c r="G11" s="27">
        <v>1</v>
      </c>
      <c r="H11" s="28"/>
      <c r="I11" s="28"/>
      <c r="J11" s="27">
        <f t="shared" ref="J11:J19" si="0">G11*H11</f>
        <v>0</v>
      </c>
      <c r="K11" s="27">
        <f t="shared" ref="K11:K19" si="1">G11*I11</f>
        <v>0</v>
      </c>
      <c r="L11" s="27">
        <f t="shared" ref="L11:L19" si="2">J11+K11</f>
        <v>0</v>
      </c>
      <c r="M11" s="29">
        <f t="shared" ref="M11:M19" si="3">L11*1.21</f>
        <v>0</v>
      </c>
    </row>
    <row r="12" spans="2:17" x14ac:dyDescent="0.3">
      <c r="B12" s="22">
        <f>IF(ISBLANK(G12),"",MAX($B$10:B11)+1)</f>
        <v>3</v>
      </c>
      <c r="C12" s="23" t="s">
        <v>2782</v>
      </c>
      <c r="D12" s="91" t="s">
        <v>1368</v>
      </c>
      <c r="E12" s="25" t="s">
        <v>1734</v>
      </c>
      <c r="F12" s="24" t="s">
        <v>41</v>
      </c>
      <c r="G12" s="27">
        <v>1</v>
      </c>
      <c r="H12" s="28"/>
      <c r="I12" s="28"/>
      <c r="J12" s="27">
        <f t="shared" si="0"/>
        <v>0</v>
      </c>
      <c r="K12" s="27">
        <f t="shared" si="1"/>
        <v>0</v>
      </c>
      <c r="L12" s="27">
        <f t="shared" si="2"/>
        <v>0</v>
      </c>
      <c r="M12" s="29">
        <f t="shared" si="3"/>
        <v>0</v>
      </c>
    </row>
    <row r="13" spans="2:17" x14ac:dyDescent="0.3">
      <c r="B13" s="22">
        <f>IF(ISBLANK(G13),"",MAX($B$10:B12)+1)</f>
        <v>4</v>
      </c>
      <c r="C13" s="23" t="s">
        <v>2783</v>
      </c>
      <c r="D13" s="91" t="s">
        <v>1368</v>
      </c>
      <c r="E13" s="25" t="s">
        <v>1738</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2784</v>
      </c>
      <c r="D14" s="91" t="s">
        <v>1368</v>
      </c>
      <c r="E14" s="25" t="s">
        <v>1740</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2785</v>
      </c>
      <c r="D15" s="91" t="s">
        <v>1368</v>
      </c>
      <c r="E15" s="25" t="s">
        <v>1742</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2786</v>
      </c>
      <c r="D16" s="24" t="s">
        <v>40</v>
      </c>
      <c r="E16" s="25" t="s">
        <v>1744</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2787</v>
      </c>
      <c r="D17" s="91" t="s">
        <v>1368</v>
      </c>
      <c r="E17" s="25" t="s">
        <v>1746</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2788</v>
      </c>
      <c r="D18" s="91" t="s">
        <v>1368</v>
      </c>
      <c r="E18" s="25" t="s">
        <v>1748</v>
      </c>
      <c r="F18" s="24" t="s">
        <v>41</v>
      </c>
      <c r="G18" s="27">
        <v>1</v>
      </c>
      <c r="H18" s="28"/>
      <c r="I18" s="28"/>
      <c r="J18" s="27">
        <f t="shared" si="0"/>
        <v>0</v>
      </c>
      <c r="K18" s="27">
        <f t="shared" si="1"/>
        <v>0</v>
      </c>
      <c r="L18" s="27">
        <f t="shared" si="2"/>
        <v>0</v>
      </c>
      <c r="M18" s="29">
        <f t="shared" si="3"/>
        <v>0</v>
      </c>
    </row>
    <row r="19" spans="2:13" x14ac:dyDescent="0.3">
      <c r="B19" s="22">
        <f>IF(ISBLANK(G19),"",MAX($B$10:B18)+1)</f>
        <v>10</v>
      </c>
      <c r="C19" s="23" t="s">
        <v>2789</v>
      </c>
      <c r="D19" s="91" t="s">
        <v>1368</v>
      </c>
      <c r="E19" s="25" t="s">
        <v>1750</v>
      </c>
      <c r="F19" s="24" t="s">
        <v>41</v>
      </c>
      <c r="G19" s="27">
        <v>1</v>
      </c>
      <c r="H19" s="28"/>
      <c r="I19" s="28"/>
      <c r="J19" s="27">
        <f t="shared" si="0"/>
        <v>0</v>
      </c>
      <c r="K19" s="27">
        <f t="shared" si="1"/>
        <v>0</v>
      </c>
      <c r="L19" s="27">
        <f t="shared" si="2"/>
        <v>0</v>
      </c>
      <c r="M19" s="29">
        <f t="shared" si="3"/>
        <v>0</v>
      </c>
    </row>
    <row r="20" spans="2:13" x14ac:dyDescent="0.3">
      <c r="B20" s="17"/>
      <c r="C20" s="18" t="s">
        <v>2790</v>
      </c>
      <c r="D20" s="18"/>
      <c r="E20" s="19" t="s">
        <v>1752</v>
      </c>
      <c r="F20" s="19"/>
      <c r="G20" s="19"/>
      <c r="H20" s="19"/>
      <c r="I20" s="19"/>
      <c r="J20" s="20">
        <f>SUBTOTAL(9,J21:J57)</f>
        <v>0</v>
      </c>
      <c r="K20" s="20">
        <f>SUBTOTAL(9,K21:K57)</f>
        <v>0</v>
      </c>
      <c r="L20" s="20">
        <f>SUBTOTAL(9,L21:L57)</f>
        <v>0</v>
      </c>
      <c r="M20" s="21">
        <f>SUBTOTAL(9,M21:M57)</f>
        <v>0</v>
      </c>
    </row>
    <row r="21" spans="2:13" ht="165.6" x14ac:dyDescent="0.3">
      <c r="B21" s="22">
        <v>11</v>
      </c>
      <c r="C21" s="23" t="s">
        <v>2791</v>
      </c>
      <c r="D21" s="91" t="s">
        <v>1368</v>
      </c>
      <c r="E21" s="25" t="s">
        <v>2792</v>
      </c>
      <c r="F21" s="24" t="s">
        <v>47</v>
      </c>
      <c r="G21" s="27">
        <v>2</v>
      </c>
      <c r="H21" s="28"/>
      <c r="I21" s="28"/>
      <c r="J21" s="27">
        <f t="shared" ref="J21:J32" si="4">G21*H21</f>
        <v>0</v>
      </c>
      <c r="K21" s="27">
        <f t="shared" ref="K21:K32" si="5">G21*I21</f>
        <v>0</v>
      </c>
      <c r="L21" s="27">
        <f t="shared" ref="L21:L32" si="6">J21+K21</f>
        <v>0</v>
      </c>
      <c r="M21" s="29">
        <f t="shared" ref="M21:M32" si="7">L21*1.21</f>
        <v>0</v>
      </c>
    </row>
    <row r="22" spans="2:13" ht="41.4" x14ac:dyDescent="0.3">
      <c r="B22" s="22">
        <f>IF(ISBLANK(G22),"",MAX($B$20:B21)+1)</f>
        <v>12</v>
      </c>
      <c r="C22" s="23" t="s">
        <v>2793</v>
      </c>
      <c r="D22" s="91" t="s">
        <v>1368</v>
      </c>
      <c r="E22" s="25" t="s">
        <v>2794</v>
      </c>
      <c r="F22" s="24" t="s">
        <v>47</v>
      </c>
      <c r="G22" s="27">
        <f>G21</f>
        <v>2</v>
      </c>
      <c r="H22" s="28"/>
      <c r="I22" s="28"/>
      <c r="J22" s="27">
        <f t="shared" si="4"/>
        <v>0</v>
      </c>
      <c r="K22" s="27">
        <f t="shared" si="5"/>
        <v>0</v>
      </c>
      <c r="L22" s="27">
        <f t="shared" si="6"/>
        <v>0</v>
      </c>
      <c r="M22" s="29">
        <f t="shared" si="7"/>
        <v>0</v>
      </c>
    </row>
    <row r="23" spans="2:13" x14ac:dyDescent="0.3">
      <c r="B23" s="22">
        <f>IF(ISBLANK(G23),"",MAX($B$20:B22)+1)</f>
        <v>13</v>
      </c>
      <c r="C23" s="23" t="s">
        <v>2795</v>
      </c>
      <c r="D23" s="91" t="s">
        <v>1368</v>
      </c>
      <c r="E23" s="25" t="s">
        <v>2796</v>
      </c>
      <c r="F23" s="24" t="s">
        <v>47</v>
      </c>
      <c r="G23" s="27">
        <f>G21</f>
        <v>2</v>
      </c>
      <c r="H23" s="28"/>
      <c r="I23" s="28"/>
      <c r="J23" s="27">
        <f t="shared" si="4"/>
        <v>0</v>
      </c>
      <c r="K23" s="27">
        <f t="shared" si="5"/>
        <v>0</v>
      </c>
      <c r="L23" s="27">
        <f t="shared" si="6"/>
        <v>0</v>
      </c>
      <c r="M23" s="29">
        <f t="shared" si="7"/>
        <v>0</v>
      </c>
    </row>
    <row r="24" spans="2:13" x14ac:dyDescent="0.3">
      <c r="B24" s="22">
        <f>IF(ISBLANK(G24),"",MAX($B$20:B23)+1)</f>
        <v>14</v>
      </c>
      <c r="C24" s="23" t="s">
        <v>2797</v>
      </c>
      <c r="D24" s="91" t="s">
        <v>1368</v>
      </c>
      <c r="E24" s="25" t="s">
        <v>2798</v>
      </c>
      <c r="F24" s="24" t="s">
        <v>47</v>
      </c>
      <c r="G24" s="27">
        <f>G21</f>
        <v>2</v>
      </c>
      <c r="H24" s="28"/>
      <c r="I24" s="28"/>
      <c r="J24" s="27">
        <f t="shared" si="4"/>
        <v>0</v>
      </c>
      <c r="K24" s="27">
        <f t="shared" si="5"/>
        <v>0</v>
      </c>
      <c r="L24" s="27">
        <f t="shared" si="6"/>
        <v>0</v>
      </c>
      <c r="M24" s="29">
        <f t="shared" si="7"/>
        <v>0</v>
      </c>
    </row>
    <row r="25" spans="2:13" x14ac:dyDescent="0.3">
      <c r="B25" s="22">
        <f>IF(ISBLANK(G25),"",MAX($B$20:B24)+1)</f>
        <v>15</v>
      </c>
      <c r="C25" s="23" t="s">
        <v>2799</v>
      </c>
      <c r="D25" s="91" t="s">
        <v>1368</v>
      </c>
      <c r="E25" s="25" t="s">
        <v>2800</v>
      </c>
      <c r="F25" s="24" t="s">
        <v>47</v>
      </c>
      <c r="G25" s="27">
        <v>8</v>
      </c>
      <c r="H25" s="28"/>
      <c r="I25" s="28"/>
      <c r="J25" s="27">
        <f t="shared" si="4"/>
        <v>0</v>
      </c>
      <c r="K25" s="27">
        <f t="shared" si="5"/>
        <v>0</v>
      </c>
      <c r="L25" s="27">
        <f t="shared" si="6"/>
        <v>0</v>
      </c>
      <c r="M25" s="29">
        <f t="shared" si="7"/>
        <v>0</v>
      </c>
    </row>
    <row r="26" spans="2:13" x14ac:dyDescent="0.3">
      <c r="B26" s="22">
        <f>IF(ISBLANK(G26),"",MAX($B$20:B25)+1)</f>
        <v>16</v>
      </c>
      <c r="C26" s="23" t="s">
        <v>2801</v>
      </c>
      <c r="D26" s="91" t="s">
        <v>1368</v>
      </c>
      <c r="E26" s="25" t="s">
        <v>2802</v>
      </c>
      <c r="F26" s="24" t="s">
        <v>47</v>
      </c>
      <c r="G26" s="27">
        <f>G21</f>
        <v>2</v>
      </c>
      <c r="H26" s="28"/>
      <c r="I26" s="28"/>
      <c r="J26" s="27">
        <f t="shared" si="4"/>
        <v>0</v>
      </c>
      <c r="K26" s="27">
        <f t="shared" si="5"/>
        <v>0</v>
      </c>
      <c r="L26" s="27">
        <f t="shared" si="6"/>
        <v>0</v>
      </c>
      <c r="M26" s="29">
        <f t="shared" si="7"/>
        <v>0</v>
      </c>
    </row>
    <row r="27" spans="2:13" x14ac:dyDescent="0.3">
      <c r="B27" s="22">
        <f>IF(ISBLANK(G27),"",MAX($B$20:B26)+1)</f>
        <v>17</v>
      </c>
      <c r="C27" s="23" t="s">
        <v>2803</v>
      </c>
      <c r="D27" s="91" t="s">
        <v>1368</v>
      </c>
      <c r="E27" s="25" t="s">
        <v>2804</v>
      </c>
      <c r="F27" s="24" t="s">
        <v>47</v>
      </c>
      <c r="G27" s="27">
        <f>G21</f>
        <v>2</v>
      </c>
      <c r="H27" s="28"/>
      <c r="I27" s="28"/>
      <c r="J27" s="27">
        <f t="shared" si="4"/>
        <v>0</v>
      </c>
      <c r="K27" s="27">
        <f t="shared" si="5"/>
        <v>0</v>
      </c>
      <c r="L27" s="27">
        <f t="shared" si="6"/>
        <v>0</v>
      </c>
      <c r="M27" s="29">
        <f t="shared" si="7"/>
        <v>0</v>
      </c>
    </row>
    <row r="28" spans="2:13" x14ac:dyDescent="0.3">
      <c r="B28" s="22">
        <f>IF(ISBLANK(G28),"",MAX($B$20:B27)+1)</f>
        <v>18</v>
      </c>
      <c r="C28" s="23" t="s">
        <v>2805</v>
      </c>
      <c r="D28" s="91" t="s">
        <v>1368</v>
      </c>
      <c r="E28" s="25" t="s">
        <v>2806</v>
      </c>
      <c r="F28" s="24" t="s">
        <v>47</v>
      </c>
      <c r="G28" s="27">
        <f>G21</f>
        <v>2</v>
      </c>
      <c r="H28" s="28"/>
      <c r="I28" s="28"/>
      <c r="J28" s="27">
        <f t="shared" si="4"/>
        <v>0</v>
      </c>
      <c r="K28" s="27">
        <f t="shared" si="5"/>
        <v>0</v>
      </c>
      <c r="L28" s="27">
        <f t="shared" si="6"/>
        <v>0</v>
      </c>
      <c r="M28" s="29">
        <f t="shared" si="7"/>
        <v>0</v>
      </c>
    </row>
    <row r="29" spans="2:13" x14ac:dyDescent="0.3">
      <c r="B29" s="22">
        <f>IF(ISBLANK(G29),"",MAX($B$20:B28)+1)</f>
        <v>19</v>
      </c>
      <c r="C29" s="23" t="s">
        <v>2807</v>
      </c>
      <c r="D29" s="91" t="s">
        <v>1368</v>
      </c>
      <c r="E29" s="25" t="s">
        <v>2808</v>
      </c>
      <c r="F29" s="24" t="s">
        <v>47</v>
      </c>
      <c r="G29" s="27">
        <f>G21*2</f>
        <v>4</v>
      </c>
      <c r="H29" s="28"/>
      <c r="I29" s="28"/>
      <c r="J29" s="27">
        <f t="shared" si="4"/>
        <v>0</v>
      </c>
      <c r="K29" s="27">
        <f t="shared" si="5"/>
        <v>0</v>
      </c>
      <c r="L29" s="27">
        <f t="shared" si="6"/>
        <v>0</v>
      </c>
      <c r="M29" s="29">
        <f t="shared" si="7"/>
        <v>0</v>
      </c>
    </row>
    <row r="30" spans="2:13" ht="27.6" x14ac:dyDescent="0.3">
      <c r="B30" s="22">
        <f>IF(ISBLANK(G30),"",MAX($B$20:B29)+1)</f>
        <v>20</v>
      </c>
      <c r="C30" s="23" t="s">
        <v>2809</v>
      </c>
      <c r="D30" s="124" t="s">
        <v>2656</v>
      </c>
      <c r="E30" s="25" t="s">
        <v>2810</v>
      </c>
      <c r="F30" s="24" t="s">
        <v>47</v>
      </c>
      <c r="G30" s="27">
        <f>G21</f>
        <v>2</v>
      </c>
      <c r="H30" s="28"/>
      <c r="I30" s="28"/>
      <c r="J30" s="27">
        <f t="shared" si="4"/>
        <v>0</v>
      </c>
      <c r="K30" s="27">
        <f t="shared" si="5"/>
        <v>0</v>
      </c>
      <c r="L30" s="27">
        <f t="shared" si="6"/>
        <v>0</v>
      </c>
      <c r="M30" s="29">
        <f t="shared" si="7"/>
        <v>0</v>
      </c>
    </row>
    <row r="31" spans="2:13" x14ac:dyDescent="0.3">
      <c r="B31" s="22">
        <f>IF(ISBLANK(G31),"",MAX($B$20:B30)+1)</f>
        <v>21</v>
      </c>
      <c r="C31" s="23" t="s">
        <v>2811</v>
      </c>
      <c r="D31" s="24" t="s">
        <v>40</v>
      </c>
      <c r="E31" s="25" t="s">
        <v>2812</v>
      </c>
      <c r="F31" s="24" t="s">
        <v>41</v>
      </c>
      <c r="G31" s="27">
        <v>1</v>
      </c>
      <c r="H31" s="28"/>
      <c r="I31" s="28"/>
      <c r="J31" s="27">
        <f t="shared" si="4"/>
        <v>0</v>
      </c>
      <c r="K31" s="27">
        <f t="shared" si="5"/>
        <v>0</v>
      </c>
      <c r="L31" s="27">
        <f t="shared" si="6"/>
        <v>0</v>
      </c>
      <c r="M31" s="29">
        <f t="shared" si="7"/>
        <v>0</v>
      </c>
    </row>
    <row r="32" spans="2:13" x14ac:dyDescent="0.3">
      <c r="B32" s="22">
        <f>IF(ISBLANK(G32),"",MAX($B$20:B31)+1)</f>
        <v>22</v>
      </c>
      <c r="C32" s="23" t="s">
        <v>2813</v>
      </c>
      <c r="D32" s="24" t="s">
        <v>40</v>
      </c>
      <c r="E32" s="25" t="s">
        <v>2814</v>
      </c>
      <c r="F32" s="24" t="s">
        <v>41</v>
      </c>
      <c r="G32" s="27">
        <v>1</v>
      </c>
      <c r="H32" s="28"/>
      <c r="I32" s="28"/>
      <c r="J32" s="27">
        <f t="shared" si="4"/>
        <v>0</v>
      </c>
      <c r="K32" s="27">
        <f t="shared" si="5"/>
        <v>0</v>
      </c>
      <c r="L32" s="27">
        <f t="shared" si="6"/>
        <v>0</v>
      </c>
      <c r="M32" s="29">
        <f t="shared" si="7"/>
        <v>0</v>
      </c>
    </row>
    <row r="33" spans="2:13" ht="6" customHeight="1" x14ac:dyDescent="0.3">
      <c r="B33" s="22" t="str">
        <f>IF(ISBLANK(G33),"",MAX($B$20:B32)+1)</f>
        <v/>
      </c>
      <c r="C33" s="23" t="s">
        <v>1866</v>
      </c>
      <c r="D33" s="23"/>
      <c r="E33" s="25"/>
      <c r="F33" s="24"/>
      <c r="G33" s="27"/>
      <c r="H33" s="28"/>
      <c r="I33" s="28"/>
      <c r="J33" s="27"/>
      <c r="K33" s="27"/>
      <c r="L33" s="27"/>
      <c r="M33" s="29"/>
    </row>
    <row r="34" spans="2:13" x14ac:dyDescent="0.3">
      <c r="B34" s="22" t="str">
        <f>IF(ISBLANK(G34),"",MAX($B$20:B33)+1)</f>
        <v/>
      </c>
      <c r="C34" s="23" t="s">
        <v>1866</v>
      </c>
      <c r="D34" s="23"/>
      <c r="E34" s="110" t="s">
        <v>2657</v>
      </c>
      <c r="F34" s="24"/>
      <c r="G34" s="27"/>
      <c r="H34" s="28"/>
      <c r="I34" s="28"/>
      <c r="J34" s="27"/>
      <c r="K34" s="27"/>
      <c r="L34" s="27"/>
      <c r="M34" s="29"/>
    </row>
    <row r="35" spans="2:13" ht="96.6" x14ac:dyDescent="0.3">
      <c r="B35" s="22">
        <f>IF(ISBLANK(G35),"",MAX($B$20:B34)+1)</f>
        <v>23</v>
      </c>
      <c r="C35" s="23" t="s">
        <v>2815</v>
      </c>
      <c r="D35" s="91" t="s">
        <v>1368</v>
      </c>
      <c r="E35" s="25" t="s">
        <v>2816</v>
      </c>
      <c r="F35" s="24" t="s">
        <v>47</v>
      </c>
      <c r="G35" s="27">
        <v>1</v>
      </c>
      <c r="H35" s="28"/>
      <c r="I35" s="28"/>
      <c r="J35" s="27">
        <f t="shared" ref="J35:J57" si="8">G35*H35</f>
        <v>0</v>
      </c>
      <c r="K35" s="27">
        <f t="shared" ref="K35:K57" si="9">G35*I35</f>
        <v>0</v>
      </c>
      <c r="L35" s="27">
        <f t="shared" ref="L35:L57" si="10">J35+K35</f>
        <v>0</v>
      </c>
      <c r="M35" s="29">
        <f t="shared" ref="M35:M57" si="11">L35*1.21</f>
        <v>0</v>
      </c>
    </row>
    <row r="36" spans="2:13" ht="41.4" x14ac:dyDescent="0.3">
      <c r="B36" s="22">
        <f>IF(ISBLANK(G36),"",MAX($B$20:B35)+1)</f>
        <v>24</v>
      </c>
      <c r="C36" s="23" t="s">
        <v>2817</v>
      </c>
      <c r="D36" s="91" t="s">
        <v>1368</v>
      </c>
      <c r="E36" s="25" t="s">
        <v>2658</v>
      </c>
      <c r="F36" s="24" t="s">
        <v>47</v>
      </c>
      <c r="G36" s="27">
        <v>2</v>
      </c>
      <c r="H36" s="28"/>
      <c r="I36" s="28"/>
      <c r="J36" s="27">
        <f t="shared" si="8"/>
        <v>0</v>
      </c>
      <c r="K36" s="27">
        <f t="shared" si="9"/>
        <v>0</v>
      </c>
      <c r="L36" s="27">
        <f t="shared" si="10"/>
        <v>0</v>
      </c>
      <c r="M36" s="29">
        <f t="shared" si="11"/>
        <v>0</v>
      </c>
    </row>
    <row r="37" spans="2:13" ht="41.4" x14ac:dyDescent="0.3">
      <c r="B37" s="22">
        <f>IF(ISBLANK(G37),"",MAX($B$20:B36)+1)</f>
        <v>25</v>
      </c>
      <c r="C37" s="23" t="s">
        <v>2818</v>
      </c>
      <c r="D37" s="91" t="s">
        <v>1368</v>
      </c>
      <c r="E37" s="25" t="s">
        <v>2659</v>
      </c>
      <c r="F37" s="24" t="s">
        <v>47</v>
      </c>
      <c r="G37" s="27">
        <v>2</v>
      </c>
      <c r="H37" s="28"/>
      <c r="I37" s="28"/>
      <c r="J37" s="27">
        <f t="shared" si="8"/>
        <v>0</v>
      </c>
      <c r="K37" s="27">
        <f t="shared" si="9"/>
        <v>0</v>
      </c>
      <c r="L37" s="27">
        <f t="shared" si="10"/>
        <v>0</v>
      </c>
      <c r="M37" s="29">
        <f t="shared" si="11"/>
        <v>0</v>
      </c>
    </row>
    <row r="38" spans="2:13" ht="82.8" x14ac:dyDescent="0.3">
      <c r="B38" s="22">
        <f>IF(ISBLANK(G38),"",MAX($B$20:B37)+1)</f>
        <v>26</v>
      </c>
      <c r="C38" s="23" t="s">
        <v>2819</v>
      </c>
      <c r="D38" s="91" t="s">
        <v>1368</v>
      </c>
      <c r="E38" s="25" t="s">
        <v>2660</v>
      </c>
      <c r="F38" s="24" t="s">
        <v>47</v>
      </c>
      <c r="G38" s="27">
        <v>1</v>
      </c>
      <c r="H38" s="28"/>
      <c r="I38" s="28"/>
      <c r="J38" s="27">
        <f t="shared" si="8"/>
        <v>0</v>
      </c>
      <c r="K38" s="27">
        <f t="shared" si="9"/>
        <v>0</v>
      </c>
      <c r="L38" s="27">
        <f t="shared" si="10"/>
        <v>0</v>
      </c>
      <c r="M38" s="29">
        <f t="shared" si="11"/>
        <v>0</v>
      </c>
    </row>
    <row r="39" spans="2:13" ht="27.6" x14ac:dyDescent="0.3">
      <c r="B39" s="22">
        <f>IF(ISBLANK(G39),"",MAX($B$20:B38)+1)</f>
        <v>27</v>
      </c>
      <c r="C39" s="23" t="s">
        <v>2820</v>
      </c>
      <c r="D39" s="91" t="s">
        <v>1368</v>
      </c>
      <c r="E39" s="25" t="s">
        <v>2661</v>
      </c>
      <c r="F39" s="24" t="s">
        <v>41</v>
      </c>
      <c r="G39" s="27">
        <v>1</v>
      </c>
      <c r="H39" s="28"/>
      <c r="I39" s="28"/>
      <c r="J39" s="27">
        <f t="shared" si="8"/>
        <v>0</v>
      </c>
      <c r="K39" s="27">
        <f t="shared" si="9"/>
        <v>0</v>
      </c>
      <c r="L39" s="27">
        <f t="shared" si="10"/>
        <v>0</v>
      </c>
      <c r="M39" s="29">
        <f t="shared" si="11"/>
        <v>0</v>
      </c>
    </row>
    <row r="40" spans="2:13" ht="193.2" x14ac:dyDescent="0.3">
      <c r="B40" s="22">
        <f>IF(ISBLANK(G40),"",MAX($B$20:B39)+1)</f>
        <v>28</v>
      </c>
      <c r="C40" s="23" t="s">
        <v>2821</v>
      </c>
      <c r="D40" s="91" t="s">
        <v>1368</v>
      </c>
      <c r="E40" s="25" t="s">
        <v>2822</v>
      </c>
      <c r="F40" s="24" t="s">
        <v>47</v>
      </c>
      <c r="G40" s="27">
        <v>1</v>
      </c>
      <c r="H40" s="28"/>
      <c r="I40" s="28"/>
      <c r="J40" s="27">
        <f t="shared" si="8"/>
        <v>0</v>
      </c>
      <c r="K40" s="27">
        <f t="shared" si="9"/>
        <v>0</v>
      </c>
      <c r="L40" s="27">
        <f t="shared" si="10"/>
        <v>0</v>
      </c>
      <c r="M40" s="29">
        <f t="shared" si="11"/>
        <v>0</v>
      </c>
    </row>
    <row r="41" spans="2:13" ht="124.2" x14ac:dyDescent="0.3">
      <c r="B41" s="22">
        <f>IF(ISBLANK(G41),"",MAX($B$20:B40)+1)</f>
        <v>29</v>
      </c>
      <c r="C41" s="23" t="s">
        <v>2823</v>
      </c>
      <c r="D41" s="91" t="s">
        <v>1368</v>
      </c>
      <c r="E41" s="25" t="s">
        <v>2662</v>
      </c>
      <c r="F41" s="24" t="s">
        <v>47</v>
      </c>
      <c r="G41" s="27">
        <v>6</v>
      </c>
      <c r="H41" s="28"/>
      <c r="I41" s="28"/>
      <c r="J41" s="27">
        <f t="shared" si="8"/>
        <v>0</v>
      </c>
      <c r="K41" s="27">
        <f t="shared" si="9"/>
        <v>0</v>
      </c>
      <c r="L41" s="27">
        <f t="shared" si="10"/>
        <v>0</v>
      </c>
      <c r="M41" s="29">
        <f t="shared" si="11"/>
        <v>0</v>
      </c>
    </row>
    <row r="42" spans="2:13" ht="55.2" x14ac:dyDescent="0.3">
      <c r="B42" s="22">
        <f>IF(ISBLANK(G42),"",MAX($B$20:B41)+1)</f>
        <v>30</v>
      </c>
      <c r="C42" s="23" t="s">
        <v>2824</v>
      </c>
      <c r="D42" s="91" t="s">
        <v>1368</v>
      </c>
      <c r="E42" s="25" t="s">
        <v>2663</v>
      </c>
      <c r="F42" s="24" t="s">
        <v>47</v>
      </c>
      <c r="G42" s="27">
        <f>G41</f>
        <v>6</v>
      </c>
      <c r="H42" s="28"/>
      <c r="I42" s="28"/>
      <c r="J42" s="27">
        <f t="shared" si="8"/>
        <v>0</v>
      </c>
      <c r="K42" s="27">
        <f t="shared" si="9"/>
        <v>0</v>
      </c>
      <c r="L42" s="27">
        <f t="shared" si="10"/>
        <v>0</v>
      </c>
      <c r="M42" s="29">
        <f t="shared" si="11"/>
        <v>0</v>
      </c>
    </row>
    <row r="43" spans="2:13" x14ac:dyDescent="0.3">
      <c r="B43" s="22">
        <f>IF(ISBLANK(G43),"",MAX($B$20:B42)+1)</f>
        <v>31</v>
      </c>
      <c r="C43" s="23" t="s">
        <v>2825</v>
      </c>
      <c r="D43" s="91" t="s">
        <v>1368</v>
      </c>
      <c r="E43" s="25" t="s">
        <v>2664</v>
      </c>
      <c r="F43" s="24" t="s">
        <v>47</v>
      </c>
      <c r="G43" s="27">
        <v>1</v>
      </c>
      <c r="H43" s="28"/>
      <c r="I43" s="28"/>
      <c r="J43" s="27">
        <f t="shared" si="8"/>
        <v>0</v>
      </c>
      <c r="K43" s="27">
        <f t="shared" si="9"/>
        <v>0</v>
      </c>
      <c r="L43" s="27">
        <f t="shared" si="10"/>
        <v>0</v>
      </c>
      <c r="M43" s="29">
        <f t="shared" si="11"/>
        <v>0</v>
      </c>
    </row>
    <row r="44" spans="2:13" x14ac:dyDescent="0.3">
      <c r="B44" s="22">
        <f>IF(ISBLANK(G44),"",MAX($B$20:B43)+1)</f>
        <v>32</v>
      </c>
      <c r="C44" s="23" t="s">
        <v>2826</v>
      </c>
      <c r="D44" s="91" t="s">
        <v>1368</v>
      </c>
      <c r="E44" s="25" t="s">
        <v>2665</v>
      </c>
      <c r="F44" s="24" t="s">
        <v>47</v>
      </c>
      <c r="G44" s="27">
        <f>G43</f>
        <v>1</v>
      </c>
      <c r="H44" s="28"/>
      <c r="I44" s="28"/>
      <c r="J44" s="27">
        <f t="shared" si="8"/>
        <v>0</v>
      </c>
      <c r="K44" s="27">
        <f t="shared" si="9"/>
        <v>0</v>
      </c>
      <c r="L44" s="27">
        <f t="shared" si="10"/>
        <v>0</v>
      </c>
      <c r="M44" s="29">
        <f t="shared" si="11"/>
        <v>0</v>
      </c>
    </row>
    <row r="45" spans="2:13" x14ac:dyDescent="0.3">
      <c r="B45" s="22">
        <f>IF(ISBLANK(G45),"",MAX($B$20:B44)+1)</f>
        <v>33</v>
      </c>
      <c r="C45" s="23" t="s">
        <v>2827</v>
      </c>
      <c r="D45" s="91" t="s">
        <v>1368</v>
      </c>
      <c r="E45" s="25" t="s">
        <v>2666</v>
      </c>
      <c r="F45" s="24" t="s">
        <v>2667</v>
      </c>
      <c r="G45" s="27">
        <v>1</v>
      </c>
      <c r="H45" s="28"/>
      <c r="I45" s="28"/>
      <c r="J45" s="27">
        <f t="shared" si="8"/>
        <v>0</v>
      </c>
      <c r="K45" s="27">
        <f t="shared" si="9"/>
        <v>0</v>
      </c>
      <c r="L45" s="27">
        <f t="shared" si="10"/>
        <v>0</v>
      </c>
      <c r="M45" s="29">
        <f t="shared" si="11"/>
        <v>0</v>
      </c>
    </row>
    <row r="46" spans="2:13" ht="6" customHeight="1" x14ac:dyDescent="0.3">
      <c r="B46" s="22" t="str">
        <f>IF(ISBLANK(G46),"",MAX($B$20:B45)+1)</f>
        <v/>
      </c>
      <c r="C46" s="23" t="s">
        <v>1866</v>
      </c>
      <c r="D46" s="23"/>
      <c r="E46" s="25"/>
      <c r="F46" s="24"/>
      <c r="G46" s="27"/>
      <c r="H46" s="28"/>
      <c r="I46" s="28"/>
      <c r="J46" s="27">
        <f t="shared" si="8"/>
        <v>0</v>
      </c>
      <c r="K46" s="27">
        <f t="shared" si="9"/>
        <v>0</v>
      </c>
      <c r="L46" s="27">
        <f t="shared" si="10"/>
        <v>0</v>
      </c>
      <c r="M46" s="29">
        <f t="shared" si="11"/>
        <v>0</v>
      </c>
    </row>
    <row r="47" spans="2:13" x14ac:dyDescent="0.3">
      <c r="B47" s="22" t="str">
        <f>IF(ISBLANK(G47),"",MAX($B$20:B46)+1)</f>
        <v/>
      </c>
      <c r="C47" s="23" t="s">
        <v>1866</v>
      </c>
      <c r="D47" s="23"/>
      <c r="E47" s="110" t="s">
        <v>2668</v>
      </c>
      <c r="F47" s="24"/>
      <c r="G47" s="27"/>
      <c r="H47" s="28"/>
      <c r="I47" s="28"/>
      <c r="J47" s="27">
        <f t="shared" si="8"/>
        <v>0</v>
      </c>
      <c r="K47" s="27">
        <f t="shared" si="9"/>
        <v>0</v>
      </c>
      <c r="L47" s="27">
        <f t="shared" si="10"/>
        <v>0</v>
      </c>
      <c r="M47" s="29">
        <f t="shared" si="11"/>
        <v>0</v>
      </c>
    </row>
    <row r="48" spans="2:13" ht="69" x14ac:dyDescent="0.3">
      <c r="B48" s="22">
        <f>IF(ISBLANK(G48),"",MAX($B$20:B47)+1)</f>
        <v>34</v>
      </c>
      <c r="C48" s="23" t="s">
        <v>2828</v>
      </c>
      <c r="D48" s="91" t="s">
        <v>1368</v>
      </c>
      <c r="E48" s="25" t="s">
        <v>2669</v>
      </c>
      <c r="F48" s="24" t="s">
        <v>47</v>
      </c>
      <c r="G48" s="27">
        <v>1</v>
      </c>
      <c r="H48" s="28"/>
      <c r="I48" s="28"/>
      <c r="J48" s="27">
        <f t="shared" si="8"/>
        <v>0</v>
      </c>
      <c r="K48" s="27">
        <f t="shared" si="9"/>
        <v>0</v>
      </c>
      <c r="L48" s="27">
        <f t="shared" si="10"/>
        <v>0</v>
      </c>
      <c r="M48" s="29">
        <f t="shared" si="11"/>
        <v>0</v>
      </c>
    </row>
    <row r="49" spans="2:13" x14ac:dyDescent="0.3">
      <c r="B49" s="22">
        <f>IF(ISBLANK(G49),"",MAX($B$20:B48)+1)</f>
        <v>35</v>
      </c>
      <c r="C49" s="23" t="s">
        <v>2829</v>
      </c>
      <c r="D49" s="91" t="s">
        <v>1368</v>
      </c>
      <c r="E49" s="25" t="s">
        <v>2670</v>
      </c>
      <c r="F49" s="24" t="s">
        <v>47</v>
      </c>
      <c r="G49" s="27">
        <f>G48</f>
        <v>1</v>
      </c>
      <c r="H49" s="28"/>
      <c r="I49" s="28"/>
      <c r="J49" s="27">
        <f t="shared" si="8"/>
        <v>0</v>
      </c>
      <c r="K49" s="27">
        <f t="shared" si="9"/>
        <v>0</v>
      </c>
      <c r="L49" s="27">
        <f t="shared" si="10"/>
        <v>0</v>
      </c>
      <c r="M49" s="29">
        <f t="shared" si="11"/>
        <v>0</v>
      </c>
    </row>
    <row r="50" spans="2:13" ht="6" customHeight="1" x14ac:dyDescent="0.3">
      <c r="B50" s="22" t="str">
        <f>IF(ISBLANK(G50),"",MAX($B$20:B49)+1)</f>
        <v/>
      </c>
      <c r="C50" s="23" t="s">
        <v>1866</v>
      </c>
      <c r="D50" s="23"/>
      <c r="E50" s="25"/>
      <c r="F50" s="24"/>
      <c r="G50" s="27"/>
      <c r="H50" s="28"/>
      <c r="I50" s="28"/>
      <c r="J50" s="27"/>
      <c r="K50" s="27"/>
      <c r="L50" s="27"/>
      <c r="M50" s="29"/>
    </row>
    <row r="51" spans="2:13" x14ac:dyDescent="0.3">
      <c r="B51" s="22" t="str">
        <f>IF(ISBLANK(G51),"",MAX($B$20:B50)+1)</f>
        <v/>
      </c>
      <c r="C51" s="23" t="s">
        <v>1866</v>
      </c>
      <c r="D51" s="23"/>
      <c r="E51" s="110" t="s">
        <v>2671</v>
      </c>
      <c r="F51" s="24"/>
      <c r="G51" s="27"/>
      <c r="H51" s="28"/>
      <c r="I51" s="28"/>
      <c r="J51" s="27"/>
      <c r="K51" s="27"/>
      <c r="L51" s="27"/>
      <c r="M51" s="29"/>
    </row>
    <row r="52" spans="2:13" ht="41.4" x14ac:dyDescent="0.3">
      <c r="B52" s="22">
        <f>IF(ISBLANK(G52),"",MAX($B$20:B51)+1)</f>
        <v>36</v>
      </c>
      <c r="C52" s="23" t="s">
        <v>2830</v>
      </c>
      <c r="D52" s="91" t="s">
        <v>1368</v>
      </c>
      <c r="E52" s="25" t="s">
        <v>2672</v>
      </c>
      <c r="F52" s="24" t="s">
        <v>41</v>
      </c>
      <c r="G52" s="27">
        <v>1</v>
      </c>
      <c r="H52" s="28"/>
      <c r="I52" s="28"/>
      <c r="J52" s="27">
        <f t="shared" si="8"/>
        <v>0</v>
      </c>
      <c r="K52" s="27">
        <f t="shared" si="9"/>
        <v>0</v>
      </c>
      <c r="L52" s="27">
        <f t="shared" si="10"/>
        <v>0</v>
      </c>
      <c r="M52" s="29">
        <f t="shared" si="11"/>
        <v>0</v>
      </c>
    </row>
    <row r="53" spans="2:13" ht="96.6" x14ac:dyDescent="0.3">
      <c r="B53" s="22">
        <f>IF(ISBLANK(G53),"",MAX($B$20:B52)+1)</f>
        <v>37</v>
      </c>
      <c r="C53" s="23" t="s">
        <v>2831</v>
      </c>
      <c r="D53" s="91" t="s">
        <v>1368</v>
      </c>
      <c r="E53" s="25" t="s">
        <v>2673</v>
      </c>
      <c r="F53" s="24" t="s">
        <v>47</v>
      </c>
      <c r="G53" s="27">
        <v>2</v>
      </c>
      <c r="H53" s="28"/>
      <c r="I53" s="28"/>
      <c r="J53" s="27">
        <f t="shared" si="8"/>
        <v>0</v>
      </c>
      <c r="K53" s="27">
        <f t="shared" si="9"/>
        <v>0</v>
      </c>
      <c r="L53" s="27">
        <f t="shared" si="10"/>
        <v>0</v>
      </c>
      <c r="M53" s="29">
        <f t="shared" si="11"/>
        <v>0</v>
      </c>
    </row>
    <row r="54" spans="2:13" ht="41.4" x14ac:dyDescent="0.3">
      <c r="B54" s="22">
        <f>IF(ISBLANK(G54),"",MAX($B$20:B53)+1)</f>
        <v>38</v>
      </c>
      <c r="C54" s="23" t="s">
        <v>2832</v>
      </c>
      <c r="D54" s="91" t="s">
        <v>1368</v>
      </c>
      <c r="E54" s="25" t="s">
        <v>2674</v>
      </c>
      <c r="F54" s="24" t="s">
        <v>47</v>
      </c>
      <c r="G54" s="27">
        <v>1</v>
      </c>
      <c r="H54" s="28"/>
      <c r="I54" s="28"/>
      <c r="J54" s="27">
        <f t="shared" si="8"/>
        <v>0</v>
      </c>
      <c r="K54" s="27">
        <f t="shared" si="9"/>
        <v>0</v>
      </c>
      <c r="L54" s="27">
        <f t="shared" si="10"/>
        <v>0</v>
      </c>
      <c r="M54" s="29">
        <f t="shared" si="11"/>
        <v>0</v>
      </c>
    </row>
    <row r="55" spans="2:13" ht="6" customHeight="1" x14ac:dyDescent="0.3">
      <c r="B55" s="22" t="str">
        <f>IF(ISBLANK(G55),"",MAX($B$20:B54)+1)</f>
        <v/>
      </c>
      <c r="C55" s="23" t="s">
        <v>1866</v>
      </c>
      <c r="D55" s="23"/>
      <c r="E55" s="25"/>
      <c r="F55" s="24"/>
      <c r="G55" s="27"/>
      <c r="H55" s="28"/>
      <c r="I55" s="28"/>
      <c r="J55" s="27"/>
      <c r="K55" s="27"/>
      <c r="L55" s="27"/>
      <c r="M55" s="29"/>
    </row>
    <row r="56" spans="2:13" x14ac:dyDescent="0.3">
      <c r="B56" s="22" t="str">
        <f>IF(ISBLANK(G56),"",MAX($B$20:B55)+1)</f>
        <v/>
      </c>
      <c r="C56" s="23" t="s">
        <v>1866</v>
      </c>
      <c r="D56" s="23"/>
      <c r="E56" s="110" t="s">
        <v>2833</v>
      </c>
      <c r="F56" s="24"/>
      <c r="G56" s="27"/>
      <c r="H56" s="28"/>
      <c r="I56" s="28"/>
      <c r="J56" s="27"/>
      <c r="K56" s="27"/>
      <c r="L56" s="27"/>
      <c r="M56" s="29"/>
    </row>
    <row r="57" spans="2:13" ht="96.6" x14ac:dyDescent="0.3">
      <c r="B57" s="22">
        <f>IF(ISBLANK(G57),"",MAX($B$20:B56)+1)</f>
        <v>39</v>
      </c>
      <c r="C57" s="23" t="s">
        <v>2834</v>
      </c>
      <c r="D57" s="91" t="s">
        <v>1368</v>
      </c>
      <c r="E57" s="25" t="s">
        <v>2835</v>
      </c>
      <c r="F57" s="24" t="s">
        <v>41</v>
      </c>
      <c r="G57" s="27">
        <v>2</v>
      </c>
      <c r="H57" s="28"/>
      <c r="I57" s="28"/>
      <c r="J57" s="27">
        <f t="shared" si="8"/>
        <v>0</v>
      </c>
      <c r="K57" s="27">
        <f t="shared" si="9"/>
        <v>0</v>
      </c>
      <c r="L57" s="27">
        <f t="shared" si="10"/>
        <v>0</v>
      </c>
      <c r="M57" s="29">
        <f t="shared" si="11"/>
        <v>0</v>
      </c>
    </row>
    <row r="58" spans="2:13" x14ac:dyDescent="0.3">
      <c r="B58" s="17"/>
      <c r="C58" s="18" t="s">
        <v>2836</v>
      </c>
      <c r="D58" s="18"/>
      <c r="E58" s="19" t="s">
        <v>1783</v>
      </c>
      <c r="F58" s="19"/>
      <c r="G58" s="19"/>
      <c r="H58" s="19"/>
      <c r="I58" s="19"/>
      <c r="J58" s="20">
        <f>SUBTOTAL(9,J59:J60)</f>
        <v>0</v>
      </c>
      <c r="K58" s="20">
        <f>SUBTOTAL(9,K59:K60)</f>
        <v>0</v>
      </c>
      <c r="L58" s="20">
        <f>SUBTOTAL(9,L59:L60)</f>
        <v>0</v>
      </c>
      <c r="M58" s="21">
        <f>SUBTOTAL(9,M59:M60)</f>
        <v>0</v>
      </c>
    </row>
    <row r="59" spans="2:13" ht="27.6" x14ac:dyDescent="0.3">
      <c r="B59" s="22">
        <v>40</v>
      </c>
      <c r="C59" s="23" t="s">
        <v>2837</v>
      </c>
      <c r="D59" s="91" t="s">
        <v>1368</v>
      </c>
      <c r="E59" s="25" t="s">
        <v>2675</v>
      </c>
      <c r="F59" s="24" t="s">
        <v>47</v>
      </c>
      <c r="G59" s="27">
        <f>G41</f>
        <v>6</v>
      </c>
      <c r="H59" s="28"/>
      <c r="I59" s="28"/>
      <c r="J59" s="27">
        <f t="shared" ref="J59:J60" si="12">G59*H59</f>
        <v>0</v>
      </c>
      <c r="K59" s="27">
        <f t="shared" ref="K59:K60" si="13">G59*I59</f>
        <v>0</v>
      </c>
      <c r="L59" s="27">
        <f t="shared" ref="L59:L60" si="14">J59+K59</f>
        <v>0</v>
      </c>
      <c r="M59" s="29">
        <f t="shared" ref="M59:M60" si="15">L59*1.21</f>
        <v>0</v>
      </c>
    </row>
    <row r="60" spans="2:13" ht="28.2" thickBot="1" x14ac:dyDescent="0.35">
      <c r="B60" s="31">
        <f>IF(ISBLANK(G60),"",MAX($B$58:B59)+1)</f>
        <v>41</v>
      </c>
      <c r="C60" s="12" t="s">
        <v>2838</v>
      </c>
      <c r="D60" s="118" t="s">
        <v>1368</v>
      </c>
      <c r="E60" s="33" t="s">
        <v>2676</v>
      </c>
      <c r="F60" s="32" t="s">
        <v>41</v>
      </c>
      <c r="G60" s="35">
        <v>1</v>
      </c>
      <c r="H60" s="36"/>
      <c r="I60" s="36"/>
      <c r="J60" s="35">
        <f t="shared" si="12"/>
        <v>0</v>
      </c>
      <c r="K60" s="35">
        <f t="shared" si="13"/>
        <v>0</v>
      </c>
      <c r="L60" s="35">
        <f t="shared" si="14"/>
        <v>0</v>
      </c>
      <c r="M60" s="37">
        <f t="shared" si="15"/>
        <v>0</v>
      </c>
    </row>
    <row r="61" spans="2:13" ht="15.6" thickTop="1" thickBot="1" x14ac:dyDescent="0.35">
      <c r="B61" s="11"/>
      <c r="C61" s="38"/>
      <c r="D61" s="38"/>
      <c r="E61" s="38" t="s">
        <v>42</v>
      </c>
      <c r="F61" s="38"/>
      <c r="G61" s="38"/>
      <c r="H61" s="38"/>
      <c r="I61" s="38"/>
      <c r="J61" s="39">
        <f>SUBTOTAL(9,J9:J60)</f>
        <v>0</v>
      </c>
      <c r="K61" s="39">
        <f>SUBTOTAL(9,K9:K60)</f>
        <v>0</v>
      </c>
      <c r="L61" s="39">
        <f>SUBTOTAL(9,L9:L60)</f>
        <v>0</v>
      </c>
      <c r="M61" s="40">
        <f>SUBTOTAL(9,M9:M60)</f>
        <v>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CA931-09FF-489B-A57A-E9CB58D78C9B}">
  <dimension ref="B1:Q35"/>
  <sheetViews>
    <sheetView topLeftCell="A8" workbookViewId="0">
      <selection activeCell="E20" sqref="E20"/>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5" customWidth="1"/>
    <col min="9" max="9" width="15.44140625" customWidth="1"/>
    <col min="10" max="10" width="14.44140625" customWidth="1"/>
    <col min="11" max="11" width="13.44140625" customWidth="1"/>
    <col min="12"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2839</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13" t="s">
        <v>29</v>
      </c>
      <c r="C8" s="14" t="s">
        <v>30</v>
      </c>
      <c r="D8" s="14" t="s">
        <v>31</v>
      </c>
      <c r="E8" s="14" t="s">
        <v>32</v>
      </c>
      <c r="F8" s="14" t="s">
        <v>33</v>
      </c>
      <c r="G8" s="14" t="s">
        <v>34</v>
      </c>
      <c r="H8" s="14" t="s">
        <v>35</v>
      </c>
      <c r="I8" s="14" t="s">
        <v>36</v>
      </c>
      <c r="J8" s="14" t="s">
        <v>35</v>
      </c>
      <c r="K8" s="14" t="s">
        <v>36</v>
      </c>
      <c r="L8" s="14" t="s">
        <v>37</v>
      </c>
      <c r="M8" s="15" t="s">
        <v>38</v>
      </c>
      <c r="N8" s="16"/>
      <c r="O8" s="16"/>
      <c r="P8" s="16"/>
      <c r="Q8" s="16"/>
    </row>
    <row r="9" spans="2:17" ht="15" thickTop="1" x14ac:dyDescent="0.3">
      <c r="B9" s="17"/>
      <c r="C9" s="18" t="s">
        <v>2840</v>
      </c>
      <c r="D9" s="18"/>
      <c r="E9" s="19" t="s">
        <v>39</v>
      </c>
      <c r="F9" s="19"/>
      <c r="G9" s="19"/>
      <c r="H9" s="19"/>
      <c r="I9" s="19"/>
      <c r="J9" s="20">
        <f>SUBTOTAL(9,J10:J18)</f>
        <v>1000</v>
      </c>
      <c r="K9" s="20">
        <f>SUBTOTAL(9,K10:K18)</f>
        <v>2000</v>
      </c>
      <c r="L9" s="20">
        <f>SUBTOTAL(9,L10:L18)</f>
        <v>3000</v>
      </c>
      <c r="M9" s="21">
        <f>SUBTOTAL(9,M10:M18)</f>
        <v>3630</v>
      </c>
      <c r="N9" s="16"/>
      <c r="O9" s="16"/>
      <c r="P9" s="16"/>
      <c r="Q9" s="16"/>
    </row>
    <row r="10" spans="2:17" x14ac:dyDescent="0.3">
      <c r="B10" s="22">
        <v>1</v>
      </c>
      <c r="C10" s="23" t="s">
        <v>2841</v>
      </c>
      <c r="D10" s="91" t="s">
        <v>1368</v>
      </c>
      <c r="E10" s="25" t="s">
        <v>1730</v>
      </c>
      <c r="F10" s="24" t="s">
        <v>41</v>
      </c>
      <c r="G10" s="27">
        <v>1</v>
      </c>
      <c r="H10" s="28">
        <v>1000</v>
      </c>
      <c r="I10" s="28">
        <v>2000</v>
      </c>
      <c r="J10" s="27">
        <f>G10*H10</f>
        <v>1000</v>
      </c>
      <c r="K10" s="27">
        <f>G10*I10</f>
        <v>2000</v>
      </c>
      <c r="L10" s="27">
        <f>J10+K10</f>
        <v>3000</v>
      </c>
      <c r="M10" s="29">
        <f>L10*1.21</f>
        <v>3630</v>
      </c>
    </row>
    <row r="11" spans="2:17" x14ac:dyDescent="0.3">
      <c r="B11" s="22">
        <f>IF(ISBLANK(G11),"",MAX($B10:B$10)+1)</f>
        <v>2</v>
      </c>
      <c r="C11" s="23" t="s">
        <v>2842</v>
      </c>
      <c r="D11" s="91" t="s">
        <v>1368</v>
      </c>
      <c r="E11" s="25" t="s">
        <v>2145</v>
      </c>
      <c r="F11" s="24" t="s">
        <v>41</v>
      </c>
      <c r="G11" s="27">
        <v>1</v>
      </c>
      <c r="H11" s="28"/>
      <c r="I11" s="28"/>
      <c r="J11" s="27">
        <f t="shared" ref="J11:J18" si="0">G11*H11</f>
        <v>0</v>
      </c>
      <c r="K11" s="27">
        <f t="shared" ref="K11:K18" si="1">G11*I11</f>
        <v>0</v>
      </c>
      <c r="L11" s="27">
        <f t="shared" ref="L11:L18" si="2">J11+K11</f>
        <v>0</v>
      </c>
      <c r="M11" s="29">
        <f t="shared" ref="M11:M18" si="3">L11*1.21</f>
        <v>0</v>
      </c>
    </row>
    <row r="12" spans="2:17" x14ac:dyDescent="0.3">
      <c r="B12" s="22">
        <f>IF(ISBLANK(G12),"",MAX($B$10:B11)+1)</f>
        <v>3</v>
      </c>
      <c r="C12" s="23" t="s">
        <v>2843</v>
      </c>
      <c r="D12" s="91" t="s">
        <v>1368</v>
      </c>
      <c r="E12" s="25" t="s">
        <v>1738</v>
      </c>
      <c r="F12" s="24" t="s">
        <v>41</v>
      </c>
      <c r="G12" s="27">
        <v>1</v>
      </c>
      <c r="H12" s="28"/>
      <c r="I12" s="28"/>
      <c r="J12" s="27">
        <f t="shared" si="0"/>
        <v>0</v>
      </c>
      <c r="K12" s="27">
        <f t="shared" si="1"/>
        <v>0</v>
      </c>
      <c r="L12" s="27">
        <f t="shared" si="2"/>
        <v>0</v>
      </c>
      <c r="M12" s="29">
        <f t="shared" si="3"/>
        <v>0</v>
      </c>
    </row>
    <row r="13" spans="2:17" x14ac:dyDescent="0.3">
      <c r="B13" s="22">
        <f>IF(ISBLANK(G13),"",MAX($B$10:B12)+1)</f>
        <v>4</v>
      </c>
      <c r="C13" s="23" t="s">
        <v>2844</v>
      </c>
      <c r="D13" s="91" t="s">
        <v>1368</v>
      </c>
      <c r="E13" s="25" t="s">
        <v>1740</v>
      </c>
      <c r="F13" s="24" t="s">
        <v>41</v>
      </c>
      <c r="G13" s="27">
        <v>1</v>
      </c>
      <c r="H13" s="28"/>
      <c r="I13" s="28"/>
      <c r="J13" s="27">
        <f t="shared" si="0"/>
        <v>0</v>
      </c>
      <c r="K13" s="27">
        <f t="shared" si="1"/>
        <v>0</v>
      </c>
      <c r="L13" s="27">
        <f t="shared" si="2"/>
        <v>0</v>
      </c>
      <c r="M13" s="29">
        <f t="shared" si="3"/>
        <v>0</v>
      </c>
    </row>
    <row r="14" spans="2:17" x14ac:dyDescent="0.3">
      <c r="B14" s="22">
        <f>IF(ISBLANK(G14),"",MAX($B$10:B13)+1)</f>
        <v>5</v>
      </c>
      <c r="C14" s="23" t="s">
        <v>2845</v>
      </c>
      <c r="D14" s="91" t="s">
        <v>1368</v>
      </c>
      <c r="E14" s="25" t="s">
        <v>1742</v>
      </c>
      <c r="F14" s="24" t="s">
        <v>41</v>
      </c>
      <c r="G14" s="27">
        <v>1</v>
      </c>
      <c r="H14" s="28"/>
      <c r="I14" s="28"/>
      <c r="J14" s="27">
        <f t="shared" si="0"/>
        <v>0</v>
      </c>
      <c r="K14" s="27">
        <f t="shared" si="1"/>
        <v>0</v>
      </c>
      <c r="L14" s="27">
        <f t="shared" si="2"/>
        <v>0</v>
      </c>
      <c r="M14" s="29">
        <f t="shared" si="3"/>
        <v>0</v>
      </c>
    </row>
    <row r="15" spans="2:17" x14ac:dyDescent="0.3">
      <c r="B15" s="22">
        <f>IF(ISBLANK(G15),"",MAX($B$10:B14)+1)</f>
        <v>6</v>
      </c>
      <c r="C15" s="23" t="s">
        <v>2846</v>
      </c>
      <c r="D15" s="24" t="s">
        <v>40</v>
      </c>
      <c r="E15" s="25" t="s">
        <v>1744</v>
      </c>
      <c r="F15" s="24" t="s">
        <v>41</v>
      </c>
      <c r="G15" s="27">
        <v>1</v>
      </c>
      <c r="H15" s="28"/>
      <c r="I15" s="28"/>
      <c r="J15" s="27">
        <f t="shared" si="0"/>
        <v>0</v>
      </c>
      <c r="K15" s="27">
        <f t="shared" si="1"/>
        <v>0</v>
      </c>
      <c r="L15" s="27">
        <f t="shared" si="2"/>
        <v>0</v>
      </c>
      <c r="M15" s="29">
        <f t="shared" si="3"/>
        <v>0</v>
      </c>
    </row>
    <row r="16" spans="2:17" x14ac:dyDescent="0.3">
      <c r="B16" s="22">
        <f>IF(ISBLANK(G16),"",MAX($B$10:B15)+1)</f>
        <v>7</v>
      </c>
      <c r="C16" s="23" t="s">
        <v>2847</v>
      </c>
      <c r="D16" s="91" t="s">
        <v>1368</v>
      </c>
      <c r="E16" s="25" t="s">
        <v>1746</v>
      </c>
      <c r="F16" s="24" t="s">
        <v>41</v>
      </c>
      <c r="G16" s="27">
        <v>1</v>
      </c>
      <c r="H16" s="28"/>
      <c r="I16" s="28"/>
      <c r="J16" s="27">
        <f t="shared" si="0"/>
        <v>0</v>
      </c>
      <c r="K16" s="27">
        <f t="shared" si="1"/>
        <v>0</v>
      </c>
      <c r="L16" s="27">
        <f t="shared" si="2"/>
        <v>0</v>
      </c>
      <c r="M16" s="29">
        <f t="shared" si="3"/>
        <v>0</v>
      </c>
    </row>
    <row r="17" spans="2:13" x14ac:dyDescent="0.3">
      <c r="B17" s="22">
        <f>IF(ISBLANK(G17),"",MAX($B$10:B16)+1)</f>
        <v>8</v>
      </c>
      <c r="C17" s="23" t="s">
        <v>2848</v>
      </c>
      <c r="D17" s="91" t="s">
        <v>1368</v>
      </c>
      <c r="E17" s="25" t="s">
        <v>1748</v>
      </c>
      <c r="F17" s="24" t="s">
        <v>41</v>
      </c>
      <c r="G17" s="27">
        <v>1</v>
      </c>
      <c r="H17" s="28"/>
      <c r="I17" s="28"/>
      <c r="J17" s="27">
        <f t="shared" si="0"/>
        <v>0</v>
      </c>
      <c r="K17" s="27">
        <f t="shared" si="1"/>
        <v>0</v>
      </c>
      <c r="L17" s="27">
        <f t="shared" si="2"/>
        <v>0</v>
      </c>
      <c r="M17" s="29">
        <f t="shared" si="3"/>
        <v>0</v>
      </c>
    </row>
    <row r="18" spans="2:13" x14ac:dyDescent="0.3">
      <c r="B18" s="22">
        <f>IF(ISBLANK(G18),"",MAX($B$10:B17)+1)</f>
        <v>9</v>
      </c>
      <c r="C18" s="23" t="s">
        <v>2849</v>
      </c>
      <c r="D18" s="91" t="s">
        <v>1368</v>
      </c>
      <c r="E18" s="25" t="s">
        <v>1750</v>
      </c>
      <c r="F18" s="24" t="s">
        <v>41</v>
      </c>
      <c r="G18" s="27">
        <v>1</v>
      </c>
      <c r="H18" s="28"/>
      <c r="I18" s="28"/>
      <c r="J18" s="27">
        <f t="shared" si="0"/>
        <v>0</v>
      </c>
      <c r="K18" s="27">
        <f t="shared" si="1"/>
        <v>0</v>
      </c>
      <c r="L18" s="27">
        <f t="shared" si="2"/>
        <v>0</v>
      </c>
      <c r="M18" s="29">
        <f t="shared" si="3"/>
        <v>0</v>
      </c>
    </row>
    <row r="19" spans="2:13" x14ac:dyDescent="0.3">
      <c r="B19" s="17"/>
      <c r="C19" s="18" t="s">
        <v>2850</v>
      </c>
      <c r="D19" s="18"/>
      <c r="E19" s="19" t="s">
        <v>1752</v>
      </c>
      <c r="F19" s="19"/>
      <c r="G19" s="19"/>
      <c r="H19" s="19"/>
      <c r="I19" s="19"/>
      <c r="J19" s="20">
        <f>SUBTOTAL(9,J20:J32)</f>
        <v>0</v>
      </c>
      <c r="K19" s="20">
        <f>SUBTOTAL(9,K20:K32)</f>
        <v>0</v>
      </c>
      <c r="L19" s="20">
        <f>SUBTOTAL(9,L20:L32)</f>
        <v>0</v>
      </c>
      <c r="M19" s="21">
        <f>SUBTOTAL(9,M20:M32)</f>
        <v>0</v>
      </c>
    </row>
    <row r="20" spans="2:13" ht="165.6" x14ac:dyDescent="0.3">
      <c r="B20" s="22">
        <v>10</v>
      </c>
      <c r="C20" s="23" t="s">
        <v>2851</v>
      </c>
      <c r="D20" s="91" t="s">
        <v>1368</v>
      </c>
      <c r="E20" s="25" t="s">
        <v>2852</v>
      </c>
      <c r="F20" s="24" t="s">
        <v>47</v>
      </c>
      <c r="G20" s="27">
        <v>1</v>
      </c>
      <c r="H20" s="28"/>
      <c r="I20" s="28"/>
      <c r="J20" s="27">
        <f t="shared" ref="J20:J32" si="4">G20*H20</f>
        <v>0</v>
      </c>
      <c r="K20" s="27">
        <f t="shared" ref="K20:K32" si="5">G20*I20</f>
        <v>0</v>
      </c>
      <c r="L20" s="27">
        <f t="shared" ref="L20:L32" si="6">J20+K20</f>
        <v>0</v>
      </c>
      <c r="M20" s="29">
        <f t="shared" ref="M20:M32" si="7">L20*1.21</f>
        <v>0</v>
      </c>
    </row>
    <row r="21" spans="2:13" ht="165.6" x14ac:dyDescent="0.3">
      <c r="B21" s="22">
        <f>IF(ISBLANK(G21),"",MAX($B$19:B20)+1)</f>
        <v>11</v>
      </c>
      <c r="C21" s="23" t="s">
        <v>2853</v>
      </c>
      <c r="D21" s="91" t="s">
        <v>1368</v>
      </c>
      <c r="E21" s="25" t="s">
        <v>2792</v>
      </c>
      <c r="F21" s="24" t="s">
        <v>47</v>
      </c>
      <c r="G21" s="27">
        <v>4</v>
      </c>
      <c r="H21" s="28"/>
      <c r="I21" s="28"/>
      <c r="J21" s="27">
        <f t="shared" si="4"/>
        <v>0</v>
      </c>
      <c r="K21" s="27">
        <f t="shared" si="5"/>
        <v>0</v>
      </c>
      <c r="L21" s="27">
        <f t="shared" si="6"/>
        <v>0</v>
      </c>
      <c r="M21" s="29">
        <f t="shared" si="7"/>
        <v>0</v>
      </c>
    </row>
    <row r="22" spans="2:13" ht="41.4" x14ac:dyDescent="0.3">
      <c r="B22" s="22">
        <f>IF(ISBLANK(G22),"",MAX($B$19:B21)+1)</f>
        <v>12</v>
      </c>
      <c r="C22" s="23" t="s">
        <v>2854</v>
      </c>
      <c r="D22" s="91" t="s">
        <v>1368</v>
      </c>
      <c r="E22" s="25" t="s">
        <v>2855</v>
      </c>
      <c r="F22" s="24" t="s">
        <v>47</v>
      </c>
      <c r="G22" s="27">
        <v>1</v>
      </c>
      <c r="H22" s="28"/>
      <c r="I22" s="28"/>
      <c r="J22" s="27">
        <f t="shared" si="4"/>
        <v>0</v>
      </c>
      <c r="K22" s="27">
        <f t="shared" si="5"/>
        <v>0</v>
      </c>
      <c r="L22" s="27">
        <f t="shared" si="6"/>
        <v>0</v>
      </c>
      <c r="M22" s="29">
        <f t="shared" si="7"/>
        <v>0</v>
      </c>
    </row>
    <row r="23" spans="2:13" ht="41.4" x14ac:dyDescent="0.3">
      <c r="B23" s="22">
        <f>IF(ISBLANK(G23),"",MAX($B$19:B22)+1)</f>
        <v>13</v>
      </c>
      <c r="C23" s="23" t="s">
        <v>2856</v>
      </c>
      <c r="D23" s="91" t="s">
        <v>1368</v>
      </c>
      <c r="E23" s="25" t="s">
        <v>2794</v>
      </c>
      <c r="F23" s="24" t="s">
        <v>47</v>
      </c>
      <c r="G23" s="27">
        <v>4</v>
      </c>
      <c r="H23" s="28"/>
      <c r="I23" s="28"/>
      <c r="J23" s="27">
        <f t="shared" si="4"/>
        <v>0</v>
      </c>
      <c r="K23" s="27">
        <f t="shared" si="5"/>
        <v>0</v>
      </c>
      <c r="L23" s="27">
        <f t="shared" si="6"/>
        <v>0</v>
      </c>
      <c r="M23" s="29">
        <f t="shared" si="7"/>
        <v>0</v>
      </c>
    </row>
    <row r="24" spans="2:13" x14ac:dyDescent="0.3">
      <c r="B24" s="22">
        <f>IF(ISBLANK(G24),"",MAX($B$19:B23)+1)</f>
        <v>14</v>
      </c>
      <c r="C24" s="23" t="s">
        <v>2857</v>
      </c>
      <c r="D24" s="91" t="s">
        <v>1368</v>
      </c>
      <c r="E24" s="25" t="s">
        <v>2796</v>
      </c>
      <c r="F24" s="24" t="s">
        <v>47</v>
      </c>
      <c r="G24" s="27">
        <v>4</v>
      </c>
      <c r="H24" s="28"/>
      <c r="I24" s="28"/>
      <c r="J24" s="27">
        <f t="shared" si="4"/>
        <v>0</v>
      </c>
      <c r="K24" s="27">
        <f t="shared" si="5"/>
        <v>0</v>
      </c>
      <c r="L24" s="27">
        <f t="shared" si="6"/>
        <v>0</v>
      </c>
      <c r="M24" s="29">
        <f t="shared" si="7"/>
        <v>0</v>
      </c>
    </row>
    <row r="25" spans="2:13" x14ac:dyDescent="0.3">
      <c r="B25" s="22">
        <f>IF(ISBLANK(G25),"",MAX($B$19:B24)+1)</f>
        <v>15</v>
      </c>
      <c r="C25" s="23" t="s">
        <v>2858</v>
      </c>
      <c r="D25" s="91" t="s">
        <v>1368</v>
      </c>
      <c r="E25" s="25" t="s">
        <v>2859</v>
      </c>
      <c r="F25" s="24" t="s">
        <v>47</v>
      </c>
      <c r="G25" s="27">
        <v>1</v>
      </c>
      <c r="H25" s="28"/>
      <c r="I25" s="28"/>
      <c r="J25" s="27">
        <f t="shared" si="4"/>
        <v>0</v>
      </c>
      <c r="K25" s="27">
        <f t="shared" si="5"/>
        <v>0</v>
      </c>
      <c r="L25" s="27">
        <f t="shared" si="6"/>
        <v>0</v>
      </c>
      <c r="M25" s="29">
        <f t="shared" si="7"/>
        <v>0</v>
      </c>
    </row>
    <row r="26" spans="2:13" x14ac:dyDescent="0.3">
      <c r="B26" s="22">
        <f>IF(ISBLANK(G26),"",MAX($B$19:B25)+1)</f>
        <v>16</v>
      </c>
      <c r="C26" s="23" t="s">
        <v>2860</v>
      </c>
      <c r="D26" s="91" t="s">
        <v>1368</v>
      </c>
      <c r="E26" s="25" t="s">
        <v>2798</v>
      </c>
      <c r="F26" s="24" t="s">
        <v>47</v>
      </c>
      <c r="G26" s="27">
        <v>5</v>
      </c>
      <c r="H26" s="28"/>
      <c r="I26" s="28"/>
      <c r="J26" s="27">
        <f t="shared" si="4"/>
        <v>0</v>
      </c>
      <c r="K26" s="27">
        <f t="shared" si="5"/>
        <v>0</v>
      </c>
      <c r="L26" s="27">
        <f t="shared" si="6"/>
        <v>0</v>
      </c>
      <c r="M26" s="29">
        <f t="shared" si="7"/>
        <v>0</v>
      </c>
    </row>
    <row r="27" spans="2:13" x14ac:dyDescent="0.3">
      <c r="B27" s="22">
        <f>IF(ISBLANK(G27),"",MAX($B$19:B26)+1)</f>
        <v>17</v>
      </c>
      <c r="C27" s="23" t="s">
        <v>2861</v>
      </c>
      <c r="D27" s="91" t="s">
        <v>1368</v>
      </c>
      <c r="E27" s="25" t="s">
        <v>2800</v>
      </c>
      <c r="F27" s="24" t="s">
        <v>47</v>
      </c>
      <c r="G27" s="27">
        <v>21</v>
      </c>
      <c r="H27" s="28"/>
      <c r="I27" s="28"/>
      <c r="J27" s="27">
        <f t="shared" si="4"/>
        <v>0</v>
      </c>
      <c r="K27" s="27">
        <f t="shared" si="5"/>
        <v>0</v>
      </c>
      <c r="L27" s="27">
        <f t="shared" si="6"/>
        <v>0</v>
      </c>
      <c r="M27" s="29">
        <f t="shared" si="7"/>
        <v>0</v>
      </c>
    </row>
    <row r="28" spans="2:13" x14ac:dyDescent="0.3">
      <c r="B28" s="22">
        <f>IF(ISBLANK(G28),"",MAX($B$19:B27)+1)</f>
        <v>18</v>
      </c>
      <c r="C28" s="23" t="s">
        <v>2862</v>
      </c>
      <c r="D28" s="91" t="s">
        <v>1368</v>
      </c>
      <c r="E28" s="25" t="s">
        <v>2802</v>
      </c>
      <c r="F28" s="24" t="s">
        <v>47</v>
      </c>
      <c r="G28" s="27">
        <v>5</v>
      </c>
      <c r="H28" s="28"/>
      <c r="I28" s="28"/>
      <c r="J28" s="27">
        <f t="shared" si="4"/>
        <v>0</v>
      </c>
      <c r="K28" s="27">
        <f t="shared" si="5"/>
        <v>0</v>
      </c>
      <c r="L28" s="27">
        <f t="shared" si="6"/>
        <v>0</v>
      </c>
      <c r="M28" s="29">
        <f t="shared" si="7"/>
        <v>0</v>
      </c>
    </row>
    <row r="29" spans="2:13" x14ac:dyDescent="0.3">
      <c r="B29" s="22">
        <f>IF(ISBLANK(G29),"",MAX($B$19:B28)+1)</f>
        <v>19</v>
      </c>
      <c r="C29" s="23" t="s">
        <v>2863</v>
      </c>
      <c r="D29" s="91" t="s">
        <v>1368</v>
      </c>
      <c r="E29" s="25" t="s">
        <v>2804</v>
      </c>
      <c r="F29" s="24" t="s">
        <v>47</v>
      </c>
      <c r="G29" s="27">
        <v>6</v>
      </c>
      <c r="H29" s="28"/>
      <c r="I29" s="28"/>
      <c r="J29" s="27">
        <f t="shared" si="4"/>
        <v>0</v>
      </c>
      <c r="K29" s="27">
        <f t="shared" si="5"/>
        <v>0</v>
      </c>
      <c r="L29" s="27">
        <f t="shared" si="6"/>
        <v>0</v>
      </c>
      <c r="M29" s="29">
        <f t="shared" si="7"/>
        <v>0</v>
      </c>
    </row>
    <row r="30" spans="2:13" x14ac:dyDescent="0.3">
      <c r="B30" s="22">
        <f>IF(ISBLANK(G30),"",MAX($B$19:B29)+1)</f>
        <v>20</v>
      </c>
      <c r="C30" s="23" t="s">
        <v>2864</v>
      </c>
      <c r="D30" s="91" t="s">
        <v>1368</v>
      </c>
      <c r="E30" s="25" t="s">
        <v>2806</v>
      </c>
      <c r="F30" s="24" t="s">
        <v>47</v>
      </c>
      <c r="G30" s="27">
        <v>5</v>
      </c>
      <c r="H30" s="28"/>
      <c r="I30" s="28"/>
      <c r="J30" s="27">
        <f t="shared" si="4"/>
        <v>0</v>
      </c>
      <c r="K30" s="27">
        <f t="shared" si="5"/>
        <v>0</v>
      </c>
      <c r="L30" s="27">
        <f t="shared" si="6"/>
        <v>0</v>
      </c>
      <c r="M30" s="29">
        <f t="shared" si="7"/>
        <v>0</v>
      </c>
    </row>
    <row r="31" spans="2:13" x14ac:dyDescent="0.3">
      <c r="B31" s="22">
        <f>IF(ISBLANK(G31),"",MAX($B$19:B30)+1)</f>
        <v>21</v>
      </c>
      <c r="C31" s="23" t="s">
        <v>2865</v>
      </c>
      <c r="D31" s="91" t="s">
        <v>1368</v>
      </c>
      <c r="E31" s="25" t="s">
        <v>2808</v>
      </c>
      <c r="F31" s="24" t="s">
        <v>47</v>
      </c>
      <c r="G31" s="27">
        <v>5</v>
      </c>
      <c r="H31" s="28"/>
      <c r="I31" s="28"/>
      <c r="J31" s="27">
        <f t="shared" si="4"/>
        <v>0</v>
      </c>
      <c r="K31" s="27">
        <f t="shared" si="5"/>
        <v>0</v>
      </c>
      <c r="L31" s="27">
        <f t="shared" si="6"/>
        <v>0</v>
      </c>
      <c r="M31" s="29">
        <f t="shared" si="7"/>
        <v>0</v>
      </c>
    </row>
    <row r="32" spans="2:13" x14ac:dyDescent="0.3">
      <c r="B32" s="22">
        <f>IF(ISBLANK(G32),"",MAX($B$19:B31)+1)</f>
        <v>22</v>
      </c>
      <c r="C32" s="23" t="s">
        <v>2866</v>
      </c>
      <c r="D32" s="124" t="s">
        <v>2656</v>
      </c>
      <c r="E32" s="25" t="s">
        <v>2867</v>
      </c>
      <c r="F32" s="24" t="s">
        <v>47</v>
      </c>
      <c r="G32" s="27">
        <v>5</v>
      </c>
      <c r="H32" s="28"/>
      <c r="I32" s="28"/>
      <c r="J32" s="27">
        <f t="shared" si="4"/>
        <v>0</v>
      </c>
      <c r="K32" s="27">
        <f t="shared" si="5"/>
        <v>0</v>
      </c>
      <c r="L32" s="27">
        <f t="shared" si="6"/>
        <v>0</v>
      </c>
      <c r="M32" s="29">
        <f t="shared" si="7"/>
        <v>0</v>
      </c>
    </row>
    <row r="33" spans="2:13" x14ac:dyDescent="0.3">
      <c r="B33" s="17"/>
      <c r="C33" s="18" t="s">
        <v>2868</v>
      </c>
      <c r="D33" s="18"/>
      <c r="E33" s="19" t="s">
        <v>1783</v>
      </c>
      <c r="F33" s="19"/>
      <c r="G33" s="19"/>
      <c r="H33" s="19"/>
      <c r="I33" s="19"/>
      <c r="J33" s="20">
        <f>SUBTOTAL(9,J34:J34)</f>
        <v>0</v>
      </c>
      <c r="K33" s="20">
        <f>SUBTOTAL(9,K34:K34)</f>
        <v>0</v>
      </c>
      <c r="L33" s="20">
        <f>SUBTOTAL(9,L34:L34)</f>
        <v>0</v>
      </c>
      <c r="M33" s="21">
        <f>SUBTOTAL(9,M34:M34)</f>
        <v>0</v>
      </c>
    </row>
    <row r="34" spans="2:13" ht="15" thickBot="1" x14ac:dyDescent="0.35">
      <c r="B34" s="31">
        <v>23</v>
      </c>
      <c r="C34" s="12" t="s">
        <v>2869</v>
      </c>
      <c r="D34" s="118" t="s">
        <v>1368</v>
      </c>
      <c r="E34" s="33" t="s">
        <v>2870</v>
      </c>
      <c r="F34" s="32" t="s">
        <v>41</v>
      </c>
      <c r="G34" s="35">
        <v>1</v>
      </c>
      <c r="H34" s="36"/>
      <c r="I34" s="36"/>
      <c r="J34" s="35">
        <f t="shared" ref="J34" si="8">G34*H34</f>
        <v>0</v>
      </c>
      <c r="K34" s="35">
        <f t="shared" ref="K34" si="9">G34*I34</f>
        <v>0</v>
      </c>
      <c r="L34" s="35">
        <f t="shared" ref="L34" si="10">J34+K34</f>
        <v>0</v>
      </c>
      <c r="M34" s="37">
        <f t="shared" ref="M34" si="11">L34*1.21</f>
        <v>0</v>
      </c>
    </row>
    <row r="35" spans="2:13" ht="15.6" thickTop="1" thickBot="1" x14ac:dyDescent="0.35">
      <c r="B35" s="11"/>
      <c r="C35" s="38"/>
      <c r="D35" s="38"/>
      <c r="E35" s="38" t="s">
        <v>42</v>
      </c>
      <c r="F35" s="38"/>
      <c r="G35" s="38"/>
      <c r="H35" s="38"/>
      <c r="I35" s="38"/>
      <c r="J35" s="39">
        <f>SUBTOTAL(9,J9:J34)</f>
        <v>1000</v>
      </c>
      <c r="K35" s="39">
        <f>SUBTOTAL(9,K9:K34)</f>
        <v>2000</v>
      </c>
      <c r="L35" s="39">
        <f>SUBTOTAL(9,L9:L34)</f>
        <v>3000</v>
      </c>
      <c r="M35" s="40">
        <f>SUBTOTAL(9,M9:M34)</f>
        <v>3630</v>
      </c>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463D4-8AEC-440B-950A-009DB2871FE0}">
  <dimension ref="B1:Q53"/>
  <sheetViews>
    <sheetView workbookViewId="0">
      <selection sqref="A1:XFD1048576"/>
    </sheetView>
  </sheetViews>
  <sheetFormatPr defaultColWidth="8.88671875" defaultRowHeight="14.4" x14ac:dyDescent="0.3"/>
  <cols>
    <col min="3" max="4" width="15" customWidth="1"/>
    <col min="5" max="5" width="57.44140625" customWidth="1"/>
    <col min="6" max="6" width="9.88671875" customWidth="1"/>
    <col min="7" max="7" width="13.109375" customWidth="1"/>
    <col min="8" max="8" width="16.44140625" customWidth="1"/>
    <col min="9" max="9" width="15.44140625" customWidth="1"/>
    <col min="10" max="10" width="17.5546875" customWidth="1"/>
    <col min="11" max="12" width="15.88671875" customWidth="1"/>
    <col min="13" max="13" width="17.44140625" customWidth="1"/>
  </cols>
  <sheetData>
    <row r="1" spans="2:17" ht="15" thickBot="1" x14ac:dyDescent="0.35"/>
    <row r="2" spans="2:17" x14ac:dyDescent="0.3">
      <c r="B2" s="393" t="s">
        <v>1</v>
      </c>
      <c r="C2" s="394"/>
      <c r="D2" s="395" t="s">
        <v>2</v>
      </c>
      <c r="E2" s="395"/>
      <c r="F2" s="395"/>
      <c r="G2" s="395"/>
      <c r="H2" s="395"/>
      <c r="I2" s="396"/>
      <c r="J2" s="396"/>
      <c r="K2" s="396"/>
      <c r="L2" s="396"/>
      <c r="M2" s="397"/>
    </row>
    <row r="3" spans="2:17" x14ac:dyDescent="0.3">
      <c r="B3" s="398" t="s">
        <v>3</v>
      </c>
      <c r="C3" s="399"/>
      <c r="D3" s="400" t="s">
        <v>4</v>
      </c>
      <c r="E3" s="400"/>
      <c r="F3" s="400"/>
      <c r="G3" s="400"/>
      <c r="H3" s="400"/>
      <c r="I3" s="401"/>
      <c r="J3" s="401"/>
      <c r="K3" s="401"/>
      <c r="L3" s="401"/>
      <c r="M3" s="402"/>
    </row>
    <row r="4" spans="2:17" x14ac:dyDescent="0.3">
      <c r="B4" s="398" t="s">
        <v>25</v>
      </c>
      <c r="C4" s="399"/>
      <c r="D4" s="403" t="s">
        <v>2871</v>
      </c>
      <c r="E4" s="403"/>
      <c r="F4" s="403"/>
      <c r="G4" s="403"/>
      <c r="H4" s="403"/>
      <c r="I4" s="404"/>
      <c r="J4" s="404"/>
      <c r="K4" s="404"/>
      <c r="L4" s="404"/>
      <c r="M4" s="405"/>
    </row>
    <row r="5" spans="2:17" ht="15" thickBot="1" x14ac:dyDescent="0.35">
      <c r="B5" s="406" t="s">
        <v>5</v>
      </c>
      <c r="C5" s="407"/>
      <c r="D5" s="2" t="s">
        <v>6</v>
      </c>
      <c r="E5" s="408"/>
      <c r="F5" s="408"/>
      <c r="G5" s="408"/>
      <c r="H5" s="408"/>
      <c r="I5" s="408"/>
      <c r="J5" s="408"/>
      <c r="K5" s="408"/>
      <c r="L5" s="408"/>
      <c r="M5" s="409"/>
    </row>
    <row r="6" spans="2:17" ht="15" thickBot="1" x14ac:dyDescent="0.35"/>
    <row r="7" spans="2:17" x14ac:dyDescent="0.3">
      <c r="B7" s="390"/>
      <c r="C7" s="391"/>
      <c r="D7" s="391"/>
      <c r="E7" s="391"/>
      <c r="F7" s="391"/>
      <c r="G7" s="391"/>
      <c r="H7" s="391" t="s">
        <v>26</v>
      </c>
      <c r="I7" s="391"/>
      <c r="J7" s="391" t="s">
        <v>27</v>
      </c>
      <c r="K7" s="391"/>
      <c r="L7" s="391" t="s">
        <v>28</v>
      </c>
      <c r="M7" s="392"/>
    </row>
    <row r="8" spans="2:17" ht="29.4" thickBot="1" x14ac:dyDescent="0.35">
      <c r="B8" s="92" t="s">
        <v>29</v>
      </c>
      <c r="C8" s="93" t="s">
        <v>30</v>
      </c>
      <c r="D8" s="93" t="s">
        <v>31</v>
      </c>
      <c r="E8" s="93" t="s">
        <v>32</v>
      </c>
      <c r="F8" s="93" t="s">
        <v>33</v>
      </c>
      <c r="G8" s="93" t="s">
        <v>34</v>
      </c>
      <c r="H8" s="93" t="s">
        <v>2680</v>
      </c>
      <c r="I8" s="93" t="s">
        <v>36</v>
      </c>
      <c r="J8" s="93" t="s">
        <v>35</v>
      </c>
      <c r="K8" s="93" t="s">
        <v>36</v>
      </c>
      <c r="L8" s="93" t="s">
        <v>37</v>
      </c>
      <c r="M8" s="94" t="s">
        <v>38</v>
      </c>
      <c r="N8" s="16"/>
      <c r="O8" s="16"/>
      <c r="P8" s="16"/>
      <c r="Q8" s="16"/>
    </row>
    <row r="9" spans="2:17" ht="15" thickTop="1" x14ac:dyDescent="0.3">
      <c r="B9" s="128"/>
      <c r="C9" s="129" t="s">
        <v>2872</v>
      </c>
      <c r="D9" s="129"/>
      <c r="E9" s="130" t="s">
        <v>2681</v>
      </c>
      <c r="F9" s="130"/>
      <c r="G9" s="130"/>
      <c r="H9" s="130"/>
      <c r="I9" s="130"/>
      <c r="J9" s="131">
        <f>SUBTOTAL(9,J10:J11)</f>
        <v>0</v>
      </c>
      <c r="K9" s="131">
        <f>SUBTOTAL(9,K10:K11)</f>
        <v>0</v>
      </c>
      <c r="L9" s="131">
        <f>SUBTOTAL(9,L10:L11)</f>
        <v>0</v>
      </c>
      <c r="M9" s="132">
        <f>SUBTOTAL(9,M10:M11)</f>
        <v>0</v>
      </c>
    </row>
    <row r="10" spans="2:17" x14ac:dyDescent="0.3">
      <c r="B10" s="66">
        <v>1</v>
      </c>
      <c r="C10" s="67" t="s">
        <v>2873</v>
      </c>
      <c r="D10" s="70" t="s">
        <v>40</v>
      </c>
      <c r="E10" s="125" t="s">
        <v>2874</v>
      </c>
      <c r="F10" s="70" t="s">
        <v>41</v>
      </c>
      <c r="G10" s="113">
        <v>1</v>
      </c>
      <c r="H10" s="28"/>
      <c r="I10" s="114"/>
      <c r="J10" s="113">
        <f>G10*H10</f>
        <v>0</v>
      </c>
      <c r="K10" s="113">
        <f>G10*I10</f>
        <v>0</v>
      </c>
      <c r="L10" s="113">
        <f>J10+K10</f>
        <v>0</v>
      </c>
      <c r="M10" s="115">
        <f>L10*1.21</f>
        <v>0</v>
      </c>
    </row>
    <row r="11" spans="2:17" x14ac:dyDescent="0.3">
      <c r="B11" s="22">
        <v>2</v>
      </c>
      <c r="C11" s="23" t="s">
        <v>2875</v>
      </c>
      <c r="D11" s="24" t="s">
        <v>40</v>
      </c>
      <c r="E11" s="126" t="s">
        <v>2579</v>
      </c>
      <c r="F11" s="24" t="s">
        <v>41</v>
      </c>
      <c r="G11" s="27">
        <v>1</v>
      </c>
      <c r="H11" s="28"/>
      <c r="I11" s="28"/>
      <c r="J11" s="27">
        <f>G11*H11</f>
        <v>0</v>
      </c>
      <c r="K11" s="27">
        <f>G11*I11</f>
        <v>0</v>
      </c>
      <c r="L11" s="27">
        <f>J11+K11</f>
        <v>0</v>
      </c>
      <c r="M11" s="29">
        <f>L11*1.21</f>
        <v>0</v>
      </c>
    </row>
    <row r="12" spans="2:17" x14ac:dyDescent="0.3">
      <c r="B12" s="54"/>
      <c r="C12" s="55" t="s">
        <v>2876</v>
      </c>
      <c r="D12" s="55"/>
      <c r="E12" s="57" t="s">
        <v>2877</v>
      </c>
      <c r="F12" s="57"/>
      <c r="G12" s="57"/>
      <c r="H12" s="57"/>
      <c r="I12" s="133"/>
      <c r="J12" s="20">
        <f>SUBTOTAL(9,J13:J24)</f>
        <v>0</v>
      </c>
      <c r="K12" s="20">
        <f>SUBTOTAL(9,K13:K24)</f>
        <v>0</v>
      </c>
      <c r="L12" s="20">
        <f>SUBTOTAL(9,L13:L24)</f>
        <v>0</v>
      </c>
      <c r="M12" s="59">
        <f>SUBTOTAL(9,M13:M24)</f>
        <v>0</v>
      </c>
    </row>
    <row r="13" spans="2:17" x14ac:dyDescent="0.3">
      <c r="B13" s="66">
        <v>3</v>
      </c>
      <c r="C13" s="67" t="s">
        <v>2878</v>
      </c>
      <c r="D13" s="70" t="s">
        <v>40</v>
      </c>
      <c r="E13" s="134" t="s">
        <v>2879</v>
      </c>
      <c r="F13" s="135" t="s">
        <v>47</v>
      </c>
      <c r="G13" s="136">
        <v>1</v>
      </c>
      <c r="H13" s="28"/>
      <c r="I13" s="28"/>
      <c r="J13" s="27">
        <f>G13*H13</f>
        <v>0</v>
      </c>
      <c r="K13" s="27">
        <f>G13*I13</f>
        <v>0</v>
      </c>
      <c r="L13" s="27">
        <f>J13+K13</f>
        <v>0</v>
      </c>
      <c r="M13" s="115">
        <f>L13*1.21</f>
        <v>0</v>
      </c>
    </row>
    <row r="14" spans="2:17" x14ac:dyDescent="0.3">
      <c r="B14" s="22">
        <v>4</v>
      </c>
      <c r="C14" s="67" t="s">
        <v>2880</v>
      </c>
      <c r="D14" s="70" t="s">
        <v>40</v>
      </c>
      <c r="E14" s="137" t="s">
        <v>2881</v>
      </c>
      <c r="F14" s="138" t="s">
        <v>47</v>
      </c>
      <c r="G14" s="113">
        <v>1</v>
      </c>
      <c r="H14" s="28"/>
      <c r="I14" s="114"/>
      <c r="J14" s="113">
        <f>G14*H14</f>
        <v>0</v>
      </c>
      <c r="K14" s="113">
        <f>G14*I14</f>
        <v>0</v>
      </c>
      <c r="L14" s="113">
        <f>J14+K14</f>
        <v>0</v>
      </c>
      <c r="M14" s="115">
        <f>L14*1.21</f>
        <v>0</v>
      </c>
    </row>
    <row r="15" spans="2:17" x14ac:dyDescent="0.3">
      <c r="B15" s="66">
        <v>5</v>
      </c>
      <c r="C15" s="67" t="s">
        <v>2882</v>
      </c>
      <c r="D15" s="70" t="s">
        <v>40</v>
      </c>
      <c r="E15" s="137" t="s">
        <v>2883</v>
      </c>
      <c r="F15" s="138" t="s">
        <v>47</v>
      </c>
      <c r="G15" s="27">
        <v>1</v>
      </c>
      <c r="H15" s="28"/>
      <c r="I15" s="114"/>
      <c r="J15" s="27">
        <f>G15*H15</f>
        <v>0</v>
      </c>
      <c r="K15" s="27">
        <f>G15*I15</f>
        <v>0</v>
      </c>
      <c r="L15" s="27">
        <f>J15+K15</f>
        <v>0</v>
      </c>
      <c r="M15" s="29">
        <f>L15*1.21</f>
        <v>0</v>
      </c>
    </row>
    <row r="16" spans="2:17" x14ac:dyDescent="0.3">
      <c r="B16" s="22">
        <v>6</v>
      </c>
      <c r="C16" s="67" t="s">
        <v>2884</v>
      </c>
      <c r="D16" s="70" t="s">
        <v>40</v>
      </c>
      <c r="E16" s="137" t="s">
        <v>2885</v>
      </c>
      <c r="F16" s="138" t="s">
        <v>47</v>
      </c>
      <c r="G16" s="27">
        <v>1</v>
      </c>
      <c r="H16" s="28"/>
      <c r="I16" s="114"/>
      <c r="J16" s="27">
        <f>G16*H16</f>
        <v>0</v>
      </c>
      <c r="K16" s="27">
        <f>G16*I16</f>
        <v>0</v>
      </c>
      <c r="L16" s="27">
        <f>J16+K16</f>
        <v>0</v>
      </c>
      <c r="M16" s="29">
        <f>L16*1.21</f>
        <v>0</v>
      </c>
    </row>
    <row r="17" spans="2:13" x14ac:dyDescent="0.3">
      <c r="B17" s="66">
        <v>7</v>
      </c>
      <c r="C17" s="67" t="s">
        <v>2886</v>
      </c>
      <c r="D17" s="70" t="s">
        <v>40</v>
      </c>
      <c r="E17" s="137" t="s">
        <v>2887</v>
      </c>
      <c r="F17" s="138" t="s">
        <v>47</v>
      </c>
      <c r="G17" s="27">
        <v>1</v>
      </c>
      <c r="H17" s="28"/>
      <c r="I17" s="114"/>
      <c r="J17" s="27">
        <f t="shared" ref="J17:J48" si="0">G17*H17</f>
        <v>0</v>
      </c>
      <c r="K17" s="27">
        <f t="shared" ref="K17:K48" si="1">G17*I17</f>
        <v>0</v>
      </c>
      <c r="L17" s="27">
        <f t="shared" ref="L17:L48" si="2">J17+K17</f>
        <v>0</v>
      </c>
      <c r="M17" s="29">
        <f t="shared" ref="M17:M48" si="3">L17*1.21</f>
        <v>0</v>
      </c>
    </row>
    <row r="18" spans="2:13" x14ac:dyDescent="0.3">
      <c r="B18" s="22">
        <v>8</v>
      </c>
      <c r="C18" s="67" t="s">
        <v>2888</v>
      </c>
      <c r="D18" s="70" t="s">
        <v>40</v>
      </c>
      <c r="E18" s="137" t="s">
        <v>2889</v>
      </c>
      <c r="F18" s="138" t="s">
        <v>47</v>
      </c>
      <c r="G18" s="27">
        <v>1</v>
      </c>
      <c r="H18" s="28"/>
      <c r="I18" s="114"/>
      <c r="J18" s="27">
        <f t="shared" si="0"/>
        <v>0</v>
      </c>
      <c r="K18" s="27">
        <f t="shared" si="1"/>
        <v>0</v>
      </c>
      <c r="L18" s="27">
        <f t="shared" si="2"/>
        <v>0</v>
      </c>
      <c r="M18" s="29">
        <f t="shared" si="3"/>
        <v>0</v>
      </c>
    </row>
    <row r="19" spans="2:13" x14ac:dyDescent="0.3">
      <c r="B19" s="66">
        <v>9</v>
      </c>
      <c r="C19" s="67" t="s">
        <v>2890</v>
      </c>
      <c r="D19" s="70" t="s">
        <v>40</v>
      </c>
      <c r="E19" s="137" t="s">
        <v>2891</v>
      </c>
      <c r="F19" s="138" t="s">
        <v>47</v>
      </c>
      <c r="G19" s="27">
        <v>1</v>
      </c>
      <c r="H19" s="28"/>
      <c r="I19" s="114"/>
      <c r="J19" s="27">
        <f t="shared" si="0"/>
        <v>0</v>
      </c>
      <c r="K19" s="27">
        <f t="shared" si="1"/>
        <v>0</v>
      </c>
      <c r="L19" s="27">
        <f t="shared" si="2"/>
        <v>0</v>
      </c>
      <c r="M19" s="29">
        <f t="shared" si="3"/>
        <v>0</v>
      </c>
    </row>
    <row r="20" spans="2:13" x14ac:dyDescent="0.3">
      <c r="B20" s="66">
        <v>10</v>
      </c>
      <c r="C20" s="67" t="s">
        <v>2892</v>
      </c>
      <c r="D20" s="70" t="s">
        <v>40</v>
      </c>
      <c r="E20" s="137" t="s">
        <v>2893</v>
      </c>
      <c r="F20" s="138" t="s">
        <v>47</v>
      </c>
      <c r="G20" s="27">
        <v>1</v>
      </c>
      <c r="H20" s="28"/>
      <c r="I20" s="114"/>
      <c r="J20" s="27">
        <f t="shared" si="0"/>
        <v>0</v>
      </c>
      <c r="K20" s="27">
        <f t="shared" si="1"/>
        <v>0</v>
      </c>
      <c r="L20" s="27">
        <f t="shared" si="2"/>
        <v>0</v>
      </c>
      <c r="M20" s="29">
        <f t="shared" si="3"/>
        <v>0</v>
      </c>
    </row>
    <row r="21" spans="2:13" ht="27.6" x14ac:dyDescent="0.3">
      <c r="B21" s="66">
        <v>11</v>
      </c>
      <c r="C21" s="67" t="s">
        <v>2894</v>
      </c>
      <c r="D21" s="70" t="s">
        <v>40</v>
      </c>
      <c r="E21" s="137" t="s">
        <v>2895</v>
      </c>
      <c r="F21" s="138" t="s">
        <v>47</v>
      </c>
      <c r="G21" s="27">
        <v>1</v>
      </c>
      <c r="H21" s="28"/>
      <c r="I21" s="114"/>
      <c r="J21" s="27">
        <f t="shared" si="0"/>
        <v>0</v>
      </c>
      <c r="K21" s="27">
        <f t="shared" si="1"/>
        <v>0</v>
      </c>
      <c r="L21" s="27">
        <f t="shared" si="2"/>
        <v>0</v>
      </c>
      <c r="M21" s="29">
        <f t="shared" si="3"/>
        <v>0</v>
      </c>
    </row>
    <row r="22" spans="2:13" x14ac:dyDescent="0.3">
      <c r="B22" s="66">
        <v>12</v>
      </c>
      <c r="C22" s="67" t="s">
        <v>2896</v>
      </c>
      <c r="D22" s="70" t="s">
        <v>40</v>
      </c>
      <c r="E22" s="137" t="s">
        <v>2897</v>
      </c>
      <c r="F22" s="138" t="s">
        <v>47</v>
      </c>
      <c r="G22" s="27">
        <v>1</v>
      </c>
      <c r="H22" s="28"/>
      <c r="I22" s="114"/>
      <c r="J22" s="27">
        <f t="shared" si="0"/>
        <v>0</v>
      </c>
      <c r="K22" s="27">
        <f t="shared" si="1"/>
        <v>0</v>
      </c>
      <c r="L22" s="27">
        <f t="shared" si="2"/>
        <v>0</v>
      </c>
      <c r="M22" s="29">
        <f t="shared" si="3"/>
        <v>0</v>
      </c>
    </row>
    <row r="23" spans="2:13" x14ac:dyDescent="0.3">
      <c r="B23" s="66">
        <v>13</v>
      </c>
      <c r="C23" s="67" t="s">
        <v>2898</v>
      </c>
      <c r="D23" s="70" t="s">
        <v>40</v>
      </c>
      <c r="E23" s="137" t="s">
        <v>2899</v>
      </c>
      <c r="F23" s="138" t="s">
        <v>47</v>
      </c>
      <c r="G23" s="27">
        <v>1</v>
      </c>
      <c r="H23" s="28"/>
      <c r="I23" s="114"/>
      <c r="J23" s="27">
        <f t="shared" si="0"/>
        <v>0</v>
      </c>
      <c r="K23" s="27">
        <f t="shared" si="1"/>
        <v>0</v>
      </c>
      <c r="L23" s="27">
        <f t="shared" si="2"/>
        <v>0</v>
      </c>
      <c r="M23" s="29">
        <f t="shared" si="3"/>
        <v>0</v>
      </c>
    </row>
    <row r="24" spans="2:13" x14ac:dyDescent="0.3">
      <c r="B24" s="66">
        <v>14</v>
      </c>
      <c r="C24" s="67" t="s">
        <v>2900</v>
      </c>
      <c r="D24" s="70" t="s">
        <v>40</v>
      </c>
      <c r="E24" s="137" t="s">
        <v>2901</v>
      </c>
      <c r="F24" s="138" t="s">
        <v>47</v>
      </c>
      <c r="G24" s="27">
        <v>1</v>
      </c>
      <c r="H24" s="28"/>
      <c r="I24" s="114"/>
      <c r="J24" s="27">
        <f t="shared" si="0"/>
        <v>0</v>
      </c>
      <c r="K24" s="27">
        <f t="shared" si="1"/>
        <v>0</v>
      </c>
      <c r="L24" s="27">
        <f t="shared" si="2"/>
        <v>0</v>
      </c>
      <c r="M24" s="29">
        <f t="shared" si="3"/>
        <v>0</v>
      </c>
    </row>
    <row r="25" spans="2:13" x14ac:dyDescent="0.3">
      <c r="B25" s="54"/>
      <c r="C25" s="55" t="s">
        <v>2902</v>
      </c>
      <c r="D25" s="55"/>
      <c r="E25" s="57" t="s">
        <v>2903</v>
      </c>
      <c r="F25" s="57"/>
      <c r="G25" s="57"/>
      <c r="H25" s="57"/>
      <c r="I25" s="133"/>
      <c r="J25" s="20">
        <f>SUBTOTAL(9,J26:J28)</f>
        <v>0</v>
      </c>
      <c r="K25" s="20">
        <f>SUBTOTAL(9,K26:K28)</f>
        <v>0</v>
      </c>
      <c r="L25" s="20">
        <f>SUBTOTAL(9,L26:L28)</f>
        <v>0</v>
      </c>
      <c r="M25" s="21">
        <f>SUBTOTAL(9,M26:M28)</f>
        <v>0</v>
      </c>
    </row>
    <row r="26" spans="2:13" x14ac:dyDescent="0.3">
      <c r="B26" s="66">
        <v>15</v>
      </c>
      <c r="C26" s="67" t="s">
        <v>2904</v>
      </c>
      <c r="D26" s="124" t="s">
        <v>2656</v>
      </c>
      <c r="E26" s="137" t="s">
        <v>2905</v>
      </c>
      <c r="F26" s="138" t="s">
        <v>47</v>
      </c>
      <c r="G26" s="27">
        <v>9</v>
      </c>
      <c r="H26" s="28"/>
      <c r="I26" s="28"/>
      <c r="J26" s="27">
        <f t="shared" ref="J26:J28" si="4">G26*H26</f>
        <v>0</v>
      </c>
      <c r="K26" s="27">
        <f t="shared" ref="K26:K28" si="5">G26*I26</f>
        <v>0</v>
      </c>
      <c r="L26" s="27">
        <f t="shared" ref="L26:L28" si="6">J26+K26</f>
        <v>0</v>
      </c>
      <c r="M26" s="29">
        <f t="shared" ref="M26:M28" si="7">L26*1.21</f>
        <v>0</v>
      </c>
    </row>
    <row r="27" spans="2:13" x14ac:dyDescent="0.3">
      <c r="B27" s="66">
        <v>16</v>
      </c>
      <c r="C27" s="67" t="s">
        <v>2906</v>
      </c>
      <c r="D27" s="124" t="s">
        <v>2656</v>
      </c>
      <c r="E27" s="137" t="s">
        <v>2907</v>
      </c>
      <c r="F27" s="138" t="s">
        <v>47</v>
      </c>
      <c r="G27" s="27">
        <v>5</v>
      </c>
      <c r="H27" s="28"/>
      <c r="I27" s="114"/>
      <c r="J27" s="27">
        <f t="shared" si="4"/>
        <v>0</v>
      </c>
      <c r="K27" s="27">
        <f t="shared" si="5"/>
        <v>0</v>
      </c>
      <c r="L27" s="27">
        <f t="shared" si="6"/>
        <v>0</v>
      </c>
      <c r="M27" s="29">
        <f t="shared" si="7"/>
        <v>0</v>
      </c>
    </row>
    <row r="28" spans="2:13" x14ac:dyDescent="0.3">
      <c r="B28" s="66">
        <v>17</v>
      </c>
      <c r="C28" s="67" t="s">
        <v>2908</v>
      </c>
      <c r="D28" s="124" t="s">
        <v>2656</v>
      </c>
      <c r="E28" s="137" t="s">
        <v>2909</v>
      </c>
      <c r="F28" s="138" t="s">
        <v>47</v>
      </c>
      <c r="G28" s="27">
        <v>4</v>
      </c>
      <c r="H28" s="28"/>
      <c r="I28" s="114"/>
      <c r="J28" s="27">
        <f t="shared" si="4"/>
        <v>0</v>
      </c>
      <c r="K28" s="27">
        <f t="shared" si="5"/>
        <v>0</v>
      </c>
      <c r="L28" s="27">
        <f t="shared" si="6"/>
        <v>0</v>
      </c>
      <c r="M28" s="29">
        <f t="shared" si="7"/>
        <v>0</v>
      </c>
    </row>
    <row r="29" spans="2:13" x14ac:dyDescent="0.3">
      <c r="B29" s="54"/>
      <c r="C29" s="55" t="s">
        <v>2910</v>
      </c>
      <c r="D29" s="55"/>
      <c r="E29" s="57" t="s">
        <v>2911</v>
      </c>
      <c r="F29" s="57"/>
      <c r="G29" s="57"/>
      <c r="H29" s="57"/>
      <c r="I29" s="133"/>
      <c r="J29" s="20">
        <f>SUBTOTAL(9,J30:J32)</f>
        <v>0</v>
      </c>
      <c r="K29" s="20">
        <f>SUBTOTAL(9,K30:K32)</f>
        <v>0</v>
      </c>
      <c r="L29" s="20">
        <f>SUBTOTAL(9,L30:L32)</f>
        <v>0</v>
      </c>
      <c r="M29" s="21">
        <f>SUBTOTAL(9,M30:M32)</f>
        <v>0</v>
      </c>
    </row>
    <row r="30" spans="2:13" x14ac:dyDescent="0.3">
      <c r="B30" s="66">
        <v>18</v>
      </c>
      <c r="C30" s="67" t="s">
        <v>2912</v>
      </c>
      <c r="D30" s="124" t="s">
        <v>2656</v>
      </c>
      <c r="E30" s="137" t="s">
        <v>2913</v>
      </c>
      <c r="F30" s="138" t="s">
        <v>47</v>
      </c>
      <c r="G30" s="27">
        <v>14</v>
      </c>
      <c r="H30" s="28"/>
      <c r="I30" s="28"/>
      <c r="J30" s="27">
        <f t="shared" ref="J30:J32" si="8">G30*H30</f>
        <v>0</v>
      </c>
      <c r="K30" s="27">
        <f t="shared" ref="K30:K32" si="9">G30*I30</f>
        <v>0</v>
      </c>
      <c r="L30" s="27">
        <f t="shared" ref="L30:L32" si="10">J30+K30</f>
        <v>0</v>
      </c>
      <c r="M30" s="29">
        <f t="shared" ref="M30:M32" si="11">L30*1.21</f>
        <v>0</v>
      </c>
    </row>
    <row r="31" spans="2:13" x14ac:dyDescent="0.3">
      <c r="B31" s="66">
        <v>19</v>
      </c>
      <c r="C31" s="67" t="s">
        <v>2914</v>
      </c>
      <c r="D31" s="124" t="s">
        <v>2656</v>
      </c>
      <c r="E31" s="137" t="s">
        <v>2915</v>
      </c>
      <c r="F31" s="138" t="s">
        <v>47</v>
      </c>
      <c r="G31" s="27">
        <v>2</v>
      </c>
      <c r="H31" s="28"/>
      <c r="I31" s="114"/>
      <c r="J31" s="27">
        <f t="shared" si="8"/>
        <v>0</v>
      </c>
      <c r="K31" s="27">
        <f t="shared" si="9"/>
        <v>0</v>
      </c>
      <c r="L31" s="27">
        <f t="shared" si="10"/>
        <v>0</v>
      </c>
      <c r="M31" s="29">
        <f t="shared" si="11"/>
        <v>0</v>
      </c>
    </row>
    <row r="32" spans="2:13" x14ac:dyDescent="0.3">
      <c r="B32" s="66">
        <v>20</v>
      </c>
      <c r="C32" s="67" t="s">
        <v>2916</v>
      </c>
      <c r="D32" s="124" t="s">
        <v>2656</v>
      </c>
      <c r="E32" s="137" t="s">
        <v>2917</v>
      </c>
      <c r="F32" s="138" t="s">
        <v>47</v>
      </c>
      <c r="G32" s="27">
        <v>1</v>
      </c>
      <c r="H32" s="28"/>
      <c r="I32" s="114"/>
      <c r="J32" s="27">
        <f t="shared" si="8"/>
        <v>0</v>
      </c>
      <c r="K32" s="27">
        <f t="shared" si="9"/>
        <v>0</v>
      </c>
      <c r="L32" s="27">
        <f t="shared" si="10"/>
        <v>0</v>
      </c>
      <c r="M32" s="29">
        <f t="shared" si="11"/>
        <v>0</v>
      </c>
    </row>
    <row r="33" spans="2:13" x14ac:dyDescent="0.3">
      <c r="B33" s="54"/>
      <c r="C33" s="55" t="s">
        <v>2918</v>
      </c>
      <c r="D33" s="55"/>
      <c r="E33" s="57" t="s">
        <v>2919</v>
      </c>
      <c r="F33" s="57"/>
      <c r="G33" s="57"/>
      <c r="H33" s="57"/>
      <c r="I33" s="133"/>
      <c r="J33" s="20">
        <f>SUBTOTAL(9,J34:J38)</f>
        <v>0</v>
      </c>
      <c r="K33" s="20">
        <f>SUBTOTAL(9,K34:K38)</f>
        <v>0</v>
      </c>
      <c r="L33" s="20">
        <f>SUBTOTAL(9,L34:L38)</f>
        <v>0</v>
      </c>
      <c r="M33" s="21">
        <f>SUBTOTAL(9,M34:M38)</f>
        <v>0</v>
      </c>
    </row>
    <row r="34" spans="2:13" x14ac:dyDescent="0.3">
      <c r="B34" s="66">
        <v>21</v>
      </c>
      <c r="C34" s="67" t="s">
        <v>2920</v>
      </c>
      <c r="D34" s="124" t="s">
        <v>2656</v>
      </c>
      <c r="E34" s="137" t="s">
        <v>2921</v>
      </c>
      <c r="F34" s="138" t="s">
        <v>47</v>
      </c>
      <c r="G34" s="27">
        <v>1</v>
      </c>
      <c r="H34" s="28"/>
      <c r="I34" s="28"/>
      <c r="J34" s="27">
        <f t="shared" ref="J34:J38" si="12">G34*H34</f>
        <v>0</v>
      </c>
      <c r="K34" s="27">
        <f t="shared" ref="K34:K38" si="13">G34*I34</f>
        <v>0</v>
      </c>
      <c r="L34" s="27">
        <f t="shared" ref="L34:L38" si="14">J34+K34</f>
        <v>0</v>
      </c>
      <c r="M34" s="29">
        <f t="shared" ref="M34:M38" si="15">L34*1.21</f>
        <v>0</v>
      </c>
    </row>
    <row r="35" spans="2:13" x14ac:dyDescent="0.3">
      <c r="B35" s="66">
        <v>22</v>
      </c>
      <c r="C35" s="67" t="s">
        <v>2922</v>
      </c>
      <c r="D35" s="124" t="s">
        <v>2656</v>
      </c>
      <c r="E35" s="137" t="s">
        <v>2923</v>
      </c>
      <c r="F35" s="138" t="s">
        <v>47</v>
      </c>
      <c r="G35" s="27">
        <v>1</v>
      </c>
      <c r="H35" s="28"/>
      <c r="I35" s="28"/>
      <c r="J35" s="27">
        <f t="shared" si="12"/>
        <v>0</v>
      </c>
      <c r="K35" s="27">
        <f t="shared" si="13"/>
        <v>0</v>
      </c>
      <c r="L35" s="27">
        <f t="shared" si="14"/>
        <v>0</v>
      </c>
      <c r="M35" s="29">
        <f t="shared" si="15"/>
        <v>0</v>
      </c>
    </row>
    <row r="36" spans="2:13" x14ac:dyDescent="0.3">
      <c r="B36" s="66">
        <v>23</v>
      </c>
      <c r="C36" s="67" t="s">
        <v>2924</v>
      </c>
      <c r="D36" s="124" t="s">
        <v>2656</v>
      </c>
      <c r="E36" s="137" t="s">
        <v>2925</v>
      </c>
      <c r="F36" s="138" t="s">
        <v>47</v>
      </c>
      <c r="G36" s="27">
        <v>1</v>
      </c>
      <c r="H36" s="28"/>
      <c r="I36" s="28"/>
      <c r="J36" s="27">
        <f t="shared" si="12"/>
        <v>0</v>
      </c>
      <c r="K36" s="27">
        <f t="shared" si="13"/>
        <v>0</v>
      </c>
      <c r="L36" s="27">
        <f t="shared" si="14"/>
        <v>0</v>
      </c>
      <c r="M36" s="29">
        <f t="shared" si="15"/>
        <v>0</v>
      </c>
    </row>
    <row r="37" spans="2:13" x14ac:dyDescent="0.3">
      <c r="B37" s="66">
        <v>24</v>
      </c>
      <c r="C37" s="67" t="s">
        <v>2926</v>
      </c>
      <c r="D37" s="124" t="s">
        <v>2656</v>
      </c>
      <c r="E37" s="137" t="s">
        <v>2927</v>
      </c>
      <c r="F37" s="138" t="s">
        <v>47</v>
      </c>
      <c r="G37" s="27">
        <v>1</v>
      </c>
      <c r="H37" s="28"/>
      <c r="I37" s="114"/>
      <c r="J37" s="27">
        <f t="shared" si="12"/>
        <v>0</v>
      </c>
      <c r="K37" s="27">
        <f t="shared" si="13"/>
        <v>0</v>
      </c>
      <c r="L37" s="27">
        <f t="shared" si="14"/>
        <v>0</v>
      </c>
      <c r="M37" s="29">
        <f t="shared" si="15"/>
        <v>0</v>
      </c>
    </row>
    <row r="38" spans="2:13" x14ac:dyDescent="0.3">
      <c r="B38" s="66">
        <v>25</v>
      </c>
      <c r="C38" s="67" t="s">
        <v>2928</v>
      </c>
      <c r="D38" s="124" t="s">
        <v>2656</v>
      </c>
      <c r="E38" s="137" t="s">
        <v>2929</v>
      </c>
      <c r="F38" s="138" t="s">
        <v>47</v>
      </c>
      <c r="G38" s="27">
        <v>1</v>
      </c>
      <c r="H38" s="28"/>
      <c r="I38" s="114"/>
      <c r="J38" s="27">
        <f t="shared" si="12"/>
        <v>0</v>
      </c>
      <c r="K38" s="27">
        <f t="shared" si="13"/>
        <v>0</v>
      </c>
      <c r="L38" s="27">
        <f t="shared" si="14"/>
        <v>0</v>
      </c>
      <c r="M38" s="29">
        <f t="shared" si="15"/>
        <v>0</v>
      </c>
    </row>
    <row r="39" spans="2:13" x14ac:dyDescent="0.3">
      <c r="B39" s="54"/>
      <c r="C39" s="55" t="s">
        <v>2930</v>
      </c>
      <c r="D39" s="55"/>
      <c r="E39" s="57" t="s">
        <v>2931</v>
      </c>
      <c r="F39" s="57"/>
      <c r="G39" s="57"/>
      <c r="H39" s="57"/>
      <c r="I39" s="133"/>
      <c r="J39" s="20">
        <f>SUBTOTAL(9,J40)</f>
        <v>0</v>
      </c>
      <c r="K39" s="20">
        <f>SUBTOTAL(9,K40)</f>
        <v>0</v>
      </c>
      <c r="L39" s="20">
        <f>SUBTOTAL(9,L40)</f>
        <v>0</v>
      </c>
      <c r="M39" s="21">
        <f>SUBTOTAL(9,M40)</f>
        <v>0</v>
      </c>
    </row>
    <row r="40" spans="2:13" x14ac:dyDescent="0.3">
      <c r="B40" s="66">
        <v>26</v>
      </c>
      <c r="C40" s="67" t="s">
        <v>2932</v>
      </c>
      <c r="D40" s="124" t="s">
        <v>2656</v>
      </c>
      <c r="E40" s="137" t="s">
        <v>2921</v>
      </c>
      <c r="F40" s="138" t="s">
        <v>47</v>
      </c>
      <c r="G40" s="27">
        <v>1</v>
      </c>
      <c r="H40" s="28"/>
      <c r="I40" s="28"/>
      <c r="J40" s="27">
        <f t="shared" ref="J40" si="16">G40*H40</f>
        <v>0</v>
      </c>
      <c r="K40" s="27">
        <f t="shared" ref="K40" si="17">G40*I40</f>
        <v>0</v>
      </c>
      <c r="L40" s="27">
        <f t="shared" ref="L40" si="18">J40+K40</f>
        <v>0</v>
      </c>
      <c r="M40" s="29">
        <f t="shared" ref="M40" si="19">L40*1.21</f>
        <v>0</v>
      </c>
    </row>
    <row r="41" spans="2:13" x14ac:dyDescent="0.3">
      <c r="B41" s="54"/>
      <c r="C41" s="55" t="s">
        <v>2933</v>
      </c>
      <c r="D41" s="55"/>
      <c r="E41" s="57" t="s">
        <v>2934</v>
      </c>
      <c r="F41" s="57"/>
      <c r="G41" s="57"/>
      <c r="H41" s="57"/>
      <c r="I41" s="133"/>
      <c r="J41" s="20">
        <f>SUBTOTAL(9,J42:J43)</f>
        <v>0</v>
      </c>
      <c r="K41" s="20">
        <f>SUBTOTAL(9,K42:K43)</f>
        <v>0</v>
      </c>
      <c r="L41" s="20">
        <f>SUBTOTAL(9,L42:L43)</f>
        <v>0</v>
      </c>
      <c r="M41" s="21">
        <f>SUBTOTAL(9,M42:M43)</f>
        <v>0</v>
      </c>
    </row>
    <row r="42" spans="2:13" ht="27.6" x14ac:dyDescent="0.3">
      <c r="B42" s="66">
        <v>27</v>
      </c>
      <c r="C42" s="67" t="s">
        <v>2935</v>
      </c>
      <c r="D42" s="124" t="s">
        <v>2656</v>
      </c>
      <c r="E42" s="137" t="s">
        <v>2936</v>
      </c>
      <c r="F42" s="138" t="s">
        <v>47</v>
      </c>
      <c r="G42" s="27">
        <v>6</v>
      </c>
      <c r="H42" s="28"/>
      <c r="I42" s="28"/>
      <c r="J42" s="27">
        <f t="shared" ref="J42:J43" si="20">G42*H42</f>
        <v>0</v>
      </c>
      <c r="K42" s="27">
        <f t="shared" ref="K42:K43" si="21">G42*I42</f>
        <v>0</v>
      </c>
      <c r="L42" s="27">
        <f t="shared" ref="L42:L43" si="22">J42+K42</f>
        <v>0</v>
      </c>
      <c r="M42" s="29">
        <f t="shared" ref="M42:M43" si="23">L42*1.21</f>
        <v>0</v>
      </c>
    </row>
    <row r="43" spans="2:13" x14ac:dyDescent="0.3">
      <c r="B43" s="66">
        <v>28</v>
      </c>
      <c r="C43" s="67" t="s">
        <v>2937</v>
      </c>
      <c r="D43" s="124" t="s">
        <v>2656</v>
      </c>
      <c r="E43" s="137" t="s">
        <v>2938</v>
      </c>
      <c r="F43" s="138" t="s">
        <v>47</v>
      </c>
      <c r="G43" s="27">
        <v>3</v>
      </c>
      <c r="H43" s="28"/>
      <c r="I43" s="114"/>
      <c r="J43" s="27">
        <f t="shared" si="20"/>
        <v>0</v>
      </c>
      <c r="K43" s="27">
        <f t="shared" si="21"/>
        <v>0</v>
      </c>
      <c r="L43" s="27">
        <f t="shared" si="22"/>
        <v>0</v>
      </c>
      <c r="M43" s="29">
        <f t="shared" si="23"/>
        <v>0</v>
      </c>
    </row>
    <row r="44" spans="2:13" x14ac:dyDescent="0.3">
      <c r="B44" s="54"/>
      <c r="C44" s="55" t="s">
        <v>2939</v>
      </c>
      <c r="D44" s="55"/>
      <c r="E44" s="57" t="s">
        <v>2940</v>
      </c>
      <c r="F44" s="57"/>
      <c r="G44" s="57"/>
      <c r="H44" s="57"/>
      <c r="I44" s="133"/>
      <c r="J44" s="20">
        <f>SUBTOTAL(9,J45:J48)</f>
        <v>0</v>
      </c>
      <c r="K44" s="20">
        <f>SUBTOTAL(9,K45:K48)</f>
        <v>0</v>
      </c>
      <c r="L44" s="20">
        <f>SUBTOTAL(9,L45:L48)</f>
        <v>0</v>
      </c>
      <c r="M44" s="21">
        <f>SUBTOTAL(9,M45:M48)</f>
        <v>0</v>
      </c>
    </row>
    <row r="45" spans="2:13" x14ac:dyDescent="0.3">
      <c r="B45" s="66">
        <v>29</v>
      </c>
      <c r="C45" s="67" t="s">
        <v>2941</v>
      </c>
      <c r="D45" s="124" t="s">
        <v>2656</v>
      </c>
      <c r="E45" s="137" t="s">
        <v>2942</v>
      </c>
      <c r="F45" s="138" t="s">
        <v>47</v>
      </c>
      <c r="G45" s="27">
        <v>3</v>
      </c>
      <c r="H45" s="28"/>
      <c r="I45" s="28"/>
      <c r="J45" s="27">
        <f t="shared" ref="J45:J47" si="24">G45*H45</f>
        <v>0</v>
      </c>
      <c r="K45" s="27">
        <f t="shared" ref="K45:K47" si="25">G45*I45</f>
        <v>0</v>
      </c>
      <c r="L45" s="27">
        <f t="shared" ref="L45:L47" si="26">J45+K45</f>
        <v>0</v>
      </c>
      <c r="M45" s="29">
        <f t="shared" ref="M45:M47" si="27">L45*1.21</f>
        <v>0</v>
      </c>
    </row>
    <row r="46" spans="2:13" x14ac:dyDescent="0.3">
      <c r="B46" s="66">
        <v>30</v>
      </c>
      <c r="C46" s="67" t="s">
        <v>2943</v>
      </c>
      <c r="D46" s="124" t="s">
        <v>2656</v>
      </c>
      <c r="E46" s="137" t="s">
        <v>2944</v>
      </c>
      <c r="F46" s="138" t="s">
        <v>47</v>
      </c>
      <c r="G46" s="27">
        <v>14</v>
      </c>
      <c r="H46" s="28"/>
      <c r="I46" s="114"/>
      <c r="J46" s="27">
        <f t="shared" si="24"/>
        <v>0</v>
      </c>
      <c r="K46" s="27">
        <f t="shared" si="25"/>
        <v>0</v>
      </c>
      <c r="L46" s="27">
        <f t="shared" si="26"/>
        <v>0</v>
      </c>
      <c r="M46" s="29">
        <f t="shared" si="27"/>
        <v>0</v>
      </c>
    </row>
    <row r="47" spans="2:13" x14ac:dyDescent="0.3">
      <c r="B47" s="66">
        <v>31</v>
      </c>
      <c r="C47" s="67" t="s">
        <v>2945</v>
      </c>
      <c r="D47" s="124" t="s">
        <v>2656</v>
      </c>
      <c r="E47" s="137" t="s">
        <v>2946</v>
      </c>
      <c r="F47" s="138" t="s">
        <v>47</v>
      </c>
      <c r="G47" s="27">
        <v>2</v>
      </c>
      <c r="H47" s="28"/>
      <c r="I47" s="114"/>
      <c r="J47" s="27">
        <f t="shared" si="24"/>
        <v>0</v>
      </c>
      <c r="K47" s="27">
        <f t="shared" si="25"/>
        <v>0</v>
      </c>
      <c r="L47" s="27">
        <f t="shared" si="26"/>
        <v>0</v>
      </c>
      <c r="M47" s="29">
        <f t="shared" si="27"/>
        <v>0</v>
      </c>
    </row>
    <row r="48" spans="2:13" ht="15" thickBot="1" x14ac:dyDescent="0.35">
      <c r="B48" s="31">
        <v>32</v>
      </c>
      <c r="C48" s="12" t="s">
        <v>2947</v>
      </c>
      <c r="D48" s="143" t="s">
        <v>2656</v>
      </c>
      <c r="E48" s="139" t="s">
        <v>2948</v>
      </c>
      <c r="F48" s="140" t="s">
        <v>47</v>
      </c>
      <c r="G48" s="35">
        <v>1</v>
      </c>
      <c r="H48" s="36"/>
      <c r="I48" s="36"/>
      <c r="J48" s="35">
        <f t="shared" si="0"/>
        <v>0</v>
      </c>
      <c r="K48" s="35">
        <f t="shared" si="1"/>
        <v>0</v>
      </c>
      <c r="L48" s="35">
        <f t="shared" si="2"/>
        <v>0</v>
      </c>
      <c r="M48" s="37">
        <f t="shared" si="3"/>
        <v>0</v>
      </c>
    </row>
    <row r="49" spans="2:13" ht="15.6" thickTop="1" thickBot="1" x14ac:dyDescent="0.35">
      <c r="B49" s="11"/>
      <c r="C49" s="38"/>
      <c r="D49" s="38"/>
      <c r="E49" s="38" t="s">
        <v>42</v>
      </c>
      <c r="F49" s="38"/>
      <c r="G49" s="38"/>
      <c r="H49" s="38"/>
      <c r="I49" s="38"/>
      <c r="J49" s="39">
        <f>SUBTOTAL(9,J9:J48)</f>
        <v>0</v>
      </c>
      <c r="K49" s="39">
        <f>SUBTOTAL(9,K9:K48)</f>
        <v>0</v>
      </c>
      <c r="L49" s="39">
        <f>SUBTOTAL(9,L9:L48)</f>
        <v>0</v>
      </c>
      <c r="M49" s="40">
        <f>SUBTOTAL(9,M9:M48)</f>
        <v>0</v>
      </c>
    </row>
    <row r="51" spans="2:13" x14ac:dyDescent="0.3">
      <c r="L51" s="127"/>
    </row>
    <row r="53" spans="2:13" x14ac:dyDescent="0.3">
      <c r="L53" s="127"/>
    </row>
  </sheetData>
  <mergeCells count="15">
    <mergeCell ref="B7:G7"/>
    <mergeCell ref="H7:I7"/>
    <mergeCell ref="J7:K7"/>
    <mergeCell ref="L7:M7"/>
    <mergeCell ref="B2:C2"/>
    <mergeCell ref="D2:H2"/>
    <mergeCell ref="I2:M2"/>
    <mergeCell ref="B3:C3"/>
    <mergeCell ref="D3:H3"/>
    <mergeCell ref="I3:M3"/>
    <mergeCell ref="B4:C4"/>
    <mergeCell ref="D4:H4"/>
    <mergeCell ref="I4:M4"/>
    <mergeCell ref="B5:C5"/>
    <mergeCell ref="E5:M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AFE49-75D1-417E-9D03-5099C123D5F2}">
  <sheetPr>
    <pageSetUpPr fitToPage="1"/>
  </sheetPr>
  <dimension ref="B1:Q23"/>
  <sheetViews>
    <sheetView zoomScaleNormal="100" workbookViewId="0">
      <selection activeCell="H16" sqref="H16:H22"/>
    </sheetView>
  </sheetViews>
  <sheetFormatPr defaultColWidth="8.88671875" defaultRowHeight="14.4" x14ac:dyDescent="0.3"/>
  <cols>
    <col min="1" max="1" width="8.88671875" style="203"/>
    <col min="2" max="2" width="12.6640625" style="203" customWidth="1"/>
    <col min="3" max="3" width="9.6640625" style="203" customWidth="1"/>
    <col min="4" max="4" width="9.5546875" style="203" customWidth="1"/>
    <col min="5" max="5" width="57.44140625" style="203" customWidth="1"/>
    <col min="6" max="6" width="9.88671875" style="203" customWidth="1"/>
    <col min="7" max="7" width="13.109375" style="203" customWidth="1"/>
    <col min="8" max="8" width="15" style="203" customWidth="1"/>
    <col min="9" max="9" width="15.44140625" style="203" hidden="1" customWidth="1"/>
    <col min="10" max="10" width="14.44140625" style="203" hidden="1" customWidth="1"/>
    <col min="11" max="11" width="14" style="203" hidden="1" customWidth="1"/>
    <col min="12" max="12" width="15.88671875" style="203" customWidth="1"/>
    <col min="13" max="13" width="17.44140625" style="203" customWidth="1"/>
    <col min="14" max="16384" width="8.88671875" style="203"/>
  </cols>
  <sheetData>
    <row r="1" spans="2:17" s="202" customFormat="1" ht="15" thickBot="1" x14ac:dyDescent="0.35"/>
    <row r="2" spans="2:17" x14ac:dyDescent="0.3">
      <c r="B2" s="321" t="s">
        <v>1</v>
      </c>
      <c r="C2" s="322"/>
      <c r="D2" s="323" t="s">
        <v>2967</v>
      </c>
      <c r="E2" s="324"/>
      <c r="F2" s="324"/>
      <c r="G2" s="324"/>
      <c r="H2" s="324"/>
      <c r="I2" s="325"/>
      <c r="J2" s="325"/>
      <c r="K2" s="325"/>
      <c r="L2" s="325"/>
      <c r="M2" s="326"/>
    </row>
    <row r="3" spans="2:17" x14ac:dyDescent="0.3">
      <c r="B3" s="327" t="s">
        <v>3</v>
      </c>
      <c r="C3" s="309"/>
      <c r="D3" s="328" t="s">
        <v>2968</v>
      </c>
      <c r="E3" s="329"/>
      <c r="F3" s="329"/>
      <c r="G3" s="329"/>
      <c r="H3" s="329"/>
      <c r="I3" s="311"/>
      <c r="J3" s="311"/>
      <c r="K3" s="311"/>
      <c r="L3" s="311"/>
      <c r="M3" s="312"/>
    </row>
    <row r="4" spans="2:17" x14ac:dyDescent="0.3">
      <c r="B4" s="308" t="s">
        <v>3227</v>
      </c>
      <c r="C4" s="309"/>
      <c r="D4" s="340" t="s">
        <v>3134</v>
      </c>
      <c r="E4" s="329"/>
      <c r="F4" s="329"/>
      <c r="G4" s="329"/>
      <c r="H4" s="329"/>
      <c r="I4" s="311"/>
      <c r="J4" s="311"/>
      <c r="K4" s="311"/>
      <c r="L4" s="311"/>
      <c r="M4" s="312"/>
    </row>
    <row r="5" spans="2:17" ht="15" thickBot="1" x14ac:dyDescent="0.35">
      <c r="B5" s="313" t="s">
        <v>5</v>
      </c>
      <c r="C5" s="314"/>
      <c r="D5" s="245" t="s">
        <v>3133</v>
      </c>
      <c r="E5" s="341"/>
      <c r="F5" s="341"/>
      <c r="G5" s="341"/>
      <c r="H5" s="341"/>
      <c r="I5" s="341"/>
      <c r="J5" s="341"/>
      <c r="K5" s="341"/>
      <c r="L5" s="341"/>
      <c r="M5" s="342"/>
    </row>
    <row r="6" spans="2:17" ht="15" thickBot="1" x14ac:dyDescent="0.35"/>
    <row r="7" spans="2:17" x14ac:dyDescent="0.3">
      <c r="B7" s="318" t="s">
        <v>3143</v>
      </c>
      <c r="C7" s="319"/>
      <c r="D7" s="319"/>
      <c r="E7" s="319"/>
      <c r="F7" s="319"/>
      <c r="G7" s="319"/>
      <c r="H7" s="253"/>
      <c r="I7" s="253"/>
      <c r="J7" s="319" t="s">
        <v>27</v>
      </c>
      <c r="K7" s="319"/>
      <c r="L7" s="319" t="s">
        <v>28</v>
      </c>
      <c r="M7" s="320"/>
    </row>
    <row r="8" spans="2:17" ht="29.4" thickBot="1" x14ac:dyDescent="0.35">
      <c r="B8" s="246" t="s">
        <v>29</v>
      </c>
      <c r="C8" s="343" t="s">
        <v>30</v>
      </c>
      <c r="D8" s="344"/>
      <c r="E8" s="247" t="s">
        <v>32</v>
      </c>
      <c r="F8" s="247" t="s">
        <v>33</v>
      </c>
      <c r="G8" s="247" t="s">
        <v>34</v>
      </c>
      <c r="H8" s="156" t="s">
        <v>2966</v>
      </c>
      <c r="I8" s="247" t="s">
        <v>36</v>
      </c>
      <c r="J8" s="247" t="s">
        <v>35</v>
      </c>
      <c r="K8" s="247" t="s">
        <v>36</v>
      </c>
      <c r="L8" s="247" t="s">
        <v>37</v>
      </c>
      <c r="M8" s="248" t="s">
        <v>38</v>
      </c>
      <c r="N8" s="204"/>
      <c r="O8" s="204"/>
      <c r="P8" s="204"/>
      <c r="Q8" s="204"/>
    </row>
    <row r="9" spans="2:17" ht="18" hidden="1" customHeight="1" thickTop="1" x14ac:dyDescent="0.3">
      <c r="B9" s="209" t="s">
        <v>3132</v>
      </c>
      <c r="C9" s="209"/>
      <c r="D9" s="209"/>
      <c r="E9" s="209" t="s">
        <v>39</v>
      </c>
      <c r="F9" s="206"/>
      <c r="G9" s="206"/>
      <c r="H9" s="206"/>
      <c r="I9" s="206"/>
      <c r="J9" s="207">
        <f>SUBTOTAL(9,J10:J14)</f>
        <v>0</v>
      </c>
      <c r="K9" s="207">
        <f>SUBTOTAL(9,K10:K14)</f>
        <v>0</v>
      </c>
      <c r="L9" s="207">
        <f>SUBTOTAL(9,L10:L14)</f>
        <v>0</v>
      </c>
      <c r="M9" s="208">
        <f>SUBTOTAL(9,M10:M14)</f>
        <v>0</v>
      </c>
      <c r="N9" s="204"/>
      <c r="O9" s="204"/>
      <c r="P9" s="204"/>
      <c r="Q9" s="204"/>
    </row>
    <row r="10" spans="2:17" hidden="1" x14ac:dyDescent="0.3">
      <c r="B10" s="209"/>
      <c r="C10" s="345"/>
      <c r="D10" s="346"/>
      <c r="E10" s="211"/>
      <c r="F10" s="212"/>
      <c r="G10" s="213"/>
      <c r="H10" s="214"/>
      <c r="I10" s="214"/>
      <c r="J10" s="213"/>
      <c r="K10" s="213"/>
      <c r="L10" s="213"/>
      <c r="M10" s="215"/>
    </row>
    <row r="11" spans="2:17" hidden="1" x14ac:dyDescent="0.3">
      <c r="B11" s="209"/>
      <c r="C11" s="345"/>
      <c r="D11" s="346"/>
      <c r="E11" s="211"/>
      <c r="F11" s="212"/>
      <c r="G11" s="213"/>
      <c r="H11" s="214"/>
      <c r="I11" s="214"/>
      <c r="J11" s="213"/>
      <c r="K11" s="213"/>
      <c r="L11" s="213"/>
      <c r="M11" s="215"/>
    </row>
    <row r="12" spans="2:17" hidden="1" x14ac:dyDescent="0.3">
      <c r="B12" s="209"/>
      <c r="C12" s="345"/>
      <c r="D12" s="346"/>
      <c r="E12" s="211"/>
      <c r="F12" s="212"/>
      <c r="G12" s="213"/>
      <c r="H12" s="214"/>
      <c r="I12" s="214"/>
      <c r="J12" s="213"/>
      <c r="K12" s="213"/>
      <c r="L12" s="213"/>
      <c r="M12" s="215"/>
    </row>
    <row r="13" spans="2:17" hidden="1" x14ac:dyDescent="0.3">
      <c r="B13" s="209"/>
      <c r="C13" s="345"/>
      <c r="D13" s="346"/>
      <c r="E13" s="211"/>
      <c r="F13" s="212"/>
      <c r="G13" s="213"/>
      <c r="H13" s="214"/>
      <c r="I13" s="214"/>
      <c r="J13" s="213"/>
      <c r="K13" s="213"/>
      <c r="L13" s="213"/>
      <c r="M13" s="215"/>
    </row>
    <row r="14" spans="2:17" hidden="1" x14ac:dyDescent="0.3">
      <c r="B14" s="209"/>
      <c r="C14" s="345"/>
      <c r="D14" s="346"/>
      <c r="E14" s="211"/>
      <c r="F14" s="212"/>
      <c r="G14" s="213"/>
      <c r="H14" s="214"/>
      <c r="I14" s="214"/>
      <c r="J14" s="213"/>
      <c r="K14" s="213"/>
      <c r="L14" s="213"/>
      <c r="M14" s="215"/>
    </row>
    <row r="15" spans="2:17" ht="15.6" thickTop="1" thickBot="1" x14ac:dyDescent="0.35">
      <c r="B15" s="246" t="s">
        <v>3201</v>
      </c>
      <c r="C15" s="205"/>
      <c r="D15" s="216"/>
      <c r="E15" s="206" t="s">
        <v>1752</v>
      </c>
      <c r="F15" s="217"/>
      <c r="G15" s="206"/>
      <c r="H15" s="206"/>
      <c r="I15" s="206"/>
      <c r="J15" s="207">
        <f>SUBTOTAL(9,J16:J22)</f>
        <v>2355668</v>
      </c>
      <c r="K15" s="207">
        <f>SUBTOTAL(9,K16:K22)</f>
        <v>0</v>
      </c>
      <c r="L15" s="207">
        <f>SUBTOTAL(9,L16:L22)</f>
        <v>0</v>
      </c>
      <c r="M15" s="208">
        <f>SUBTOTAL(9,M16:M22)</f>
        <v>0</v>
      </c>
    </row>
    <row r="16" spans="2:17" ht="15" thickTop="1" x14ac:dyDescent="0.3">
      <c r="B16" s="234" t="s">
        <v>3169</v>
      </c>
      <c r="C16" s="347" t="s">
        <v>3195</v>
      </c>
      <c r="D16" s="348"/>
      <c r="E16" s="211" t="s">
        <v>3137</v>
      </c>
      <c r="F16" s="212" t="s">
        <v>41</v>
      </c>
      <c r="G16" s="213">
        <v>2</v>
      </c>
      <c r="H16" s="214"/>
      <c r="I16" s="214"/>
      <c r="J16" s="213">
        <v>579668</v>
      </c>
      <c r="K16" s="213">
        <f t="shared" ref="K16:K22" si="0">G16*I16</f>
        <v>0</v>
      </c>
      <c r="L16" s="213">
        <f>H16*G16</f>
        <v>0</v>
      </c>
      <c r="M16" s="215">
        <f t="shared" ref="M16:M22" si="1">L16*1.21</f>
        <v>0</v>
      </c>
    </row>
    <row r="17" spans="2:13" x14ac:dyDescent="0.3">
      <c r="B17" s="234" t="s">
        <v>3170</v>
      </c>
      <c r="C17" s="347" t="s">
        <v>3195</v>
      </c>
      <c r="D17" s="348"/>
      <c r="E17" s="211" t="s">
        <v>3138</v>
      </c>
      <c r="F17" s="212" t="s">
        <v>41</v>
      </c>
      <c r="G17" s="213">
        <v>2</v>
      </c>
      <c r="H17" s="214"/>
      <c r="I17" s="214"/>
      <c r="J17" s="213">
        <v>430000</v>
      </c>
      <c r="K17" s="213">
        <f t="shared" si="0"/>
        <v>0</v>
      </c>
      <c r="L17" s="213">
        <f t="shared" ref="L17:L22" si="2">H17*G17</f>
        <v>0</v>
      </c>
      <c r="M17" s="215">
        <f t="shared" si="1"/>
        <v>0</v>
      </c>
    </row>
    <row r="18" spans="2:13" x14ac:dyDescent="0.3">
      <c r="B18" s="234" t="s">
        <v>3171</v>
      </c>
      <c r="C18" s="347" t="s">
        <v>3195</v>
      </c>
      <c r="D18" s="348"/>
      <c r="E18" s="211" t="s">
        <v>3139</v>
      </c>
      <c r="F18" s="212" t="s">
        <v>41</v>
      </c>
      <c r="G18" s="213">
        <v>2</v>
      </c>
      <c r="H18" s="214"/>
      <c r="I18" s="214"/>
      <c r="J18" s="213">
        <v>147000</v>
      </c>
      <c r="K18" s="213">
        <f t="shared" si="0"/>
        <v>0</v>
      </c>
      <c r="L18" s="213">
        <f t="shared" si="2"/>
        <v>0</v>
      </c>
      <c r="M18" s="215">
        <f t="shared" si="1"/>
        <v>0</v>
      </c>
    </row>
    <row r="19" spans="2:13" x14ac:dyDescent="0.3">
      <c r="B19" s="234" t="s">
        <v>3172</v>
      </c>
      <c r="C19" s="347" t="s">
        <v>3195</v>
      </c>
      <c r="D19" s="348"/>
      <c r="E19" s="211" t="s">
        <v>3140</v>
      </c>
      <c r="F19" s="212" t="s">
        <v>41</v>
      </c>
      <c r="G19" s="213">
        <v>2</v>
      </c>
      <c r="H19" s="214"/>
      <c r="I19" s="214"/>
      <c r="J19" s="213">
        <v>357000</v>
      </c>
      <c r="K19" s="213">
        <f t="shared" si="0"/>
        <v>0</v>
      </c>
      <c r="L19" s="213">
        <f t="shared" si="2"/>
        <v>0</v>
      </c>
      <c r="M19" s="215">
        <f t="shared" si="1"/>
        <v>0</v>
      </c>
    </row>
    <row r="20" spans="2:13" x14ac:dyDescent="0.3">
      <c r="B20" s="234" t="s">
        <v>3173</v>
      </c>
      <c r="C20" s="347" t="s">
        <v>3195</v>
      </c>
      <c r="D20" s="348"/>
      <c r="E20" s="218" t="s">
        <v>3141</v>
      </c>
      <c r="F20" s="219" t="s">
        <v>41</v>
      </c>
      <c r="G20" s="220">
        <v>2</v>
      </c>
      <c r="H20" s="214"/>
      <c r="I20" s="214"/>
      <c r="J20" s="213">
        <v>167000</v>
      </c>
      <c r="K20" s="213">
        <f t="shared" si="0"/>
        <v>0</v>
      </c>
      <c r="L20" s="213">
        <f t="shared" si="2"/>
        <v>0</v>
      </c>
      <c r="M20" s="215">
        <f t="shared" si="1"/>
        <v>0</v>
      </c>
    </row>
    <row r="21" spans="2:13" x14ac:dyDescent="0.3">
      <c r="B21" s="234" t="s">
        <v>3174</v>
      </c>
      <c r="C21" s="347" t="s">
        <v>3195</v>
      </c>
      <c r="D21" s="348"/>
      <c r="E21" s="218" t="s">
        <v>3142</v>
      </c>
      <c r="F21" s="219" t="s">
        <v>41</v>
      </c>
      <c r="G21" s="220">
        <v>2</v>
      </c>
      <c r="H21" s="214"/>
      <c r="I21" s="214"/>
      <c r="J21" s="213">
        <v>550000</v>
      </c>
      <c r="K21" s="213">
        <f t="shared" si="0"/>
        <v>0</v>
      </c>
      <c r="L21" s="213">
        <f t="shared" si="2"/>
        <v>0</v>
      </c>
      <c r="M21" s="215">
        <f t="shared" si="1"/>
        <v>0</v>
      </c>
    </row>
    <row r="22" spans="2:13" x14ac:dyDescent="0.3">
      <c r="B22" s="234" t="s">
        <v>3175</v>
      </c>
      <c r="C22" s="347" t="s">
        <v>3195</v>
      </c>
      <c r="D22" s="348"/>
      <c r="E22" s="211" t="s">
        <v>3194</v>
      </c>
      <c r="F22" s="212" t="s">
        <v>41</v>
      </c>
      <c r="G22" s="213">
        <v>2</v>
      </c>
      <c r="H22" s="214"/>
      <c r="I22" s="214"/>
      <c r="J22" s="213">
        <v>125000</v>
      </c>
      <c r="K22" s="220">
        <f t="shared" si="0"/>
        <v>0</v>
      </c>
      <c r="L22" s="213">
        <f t="shared" si="2"/>
        <v>0</v>
      </c>
      <c r="M22" s="215">
        <f t="shared" si="1"/>
        <v>0</v>
      </c>
    </row>
    <row r="23" spans="2:13" ht="15" thickBot="1" x14ac:dyDescent="0.35">
      <c r="B23" s="249"/>
      <c r="C23" s="250"/>
      <c r="D23" s="250"/>
      <c r="E23" s="250" t="s">
        <v>42</v>
      </c>
      <c r="F23" s="250"/>
      <c r="G23" s="250"/>
      <c r="H23" s="250"/>
      <c r="I23" s="250"/>
      <c r="J23" s="251">
        <f>SUBTOTAL(9,J9:J22)</f>
        <v>2355668</v>
      </c>
      <c r="K23" s="251">
        <f>SUBTOTAL(9,K9:K22)</f>
        <v>0</v>
      </c>
      <c r="L23" s="251">
        <f>SUBTOTAL(9,L9:L22)</f>
        <v>0</v>
      </c>
      <c r="M23" s="252">
        <f>SUBTOTAL(9,M9:M22)</f>
        <v>0</v>
      </c>
    </row>
  </sheetData>
  <sheetProtection algorithmName="SHA-512" hashValue="YTsSlKOdTG+rCJG1vKbKBfdzN5b6QI4ZDX7fxWWzKcDXFA2irV6vpHJTJeLPqqEFMOMwsgOfaTq4bwWsz6vsVw==" saltValue="1XbzzwwJbO9CQs59hsrRnA==" spinCount="100000" sheet="1" objects="1" scenarios="1"/>
  <mergeCells count="27">
    <mergeCell ref="C20:D20"/>
    <mergeCell ref="C21:D21"/>
    <mergeCell ref="C22:D22"/>
    <mergeCell ref="C14:D14"/>
    <mergeCell ref="C16:D16"/>
    <mergeCell ref="C17:D17"/>
    <mergeCell ref="C18:D18"/>
    <mergeCell ref="C19:D19"/>
    <mergeCell ref="C8:D8"/>
    <mergeCell ref="C10:D10"/>
    <mergeCell ref="C11:D11"/>
    <mergeCell ref="C12:D12"/>
    <mergeCell ref="C13:D13"/>
    <mergeCell ref="B7:G7"/>
    <mergeCell ref="J7:K7"/>
    <mergeCell ref="L7:M7"/>
    <mergeCell ref="B2:C2"/>
    <mergeCell ref="D2:H2"/>
    <mergeCell ref="I2:M2"/>
    <mergeCell ref="B3:C3"/>
    <mergeCell ref="D3:H3"/>
    <mergeCell ref="I3:M3"/>
    <mergeCell ref="B4:C4"/>
    <mergeCell ref="D4:H4"/>
    <mergeCell ref="I4:M4"/>
    <mergeCell ref="B5:C5"/>
    <mergeCell ref="E5:M5"/>
  </mergeCells>
  <pageMargins left="0.25" right="0.25" top="0.75" bottom="0.75" header="0.3" footer="0.3"/>
  <pageSetup paperSize="9" scale="8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57C1C-06BF-46EF-A1DB-A4D1F946121B}">
  <sheetPr>
    <pageSetUpPr fitToPage="1"/>
  </sheetPr>
  <dimension ref="B1:I56"/>
  <sheetViews>
    <sheetView tabSelected="1" topLeftCell="A13" zoomScale="80" zoomScaleNormal="80" workbookViewId="0">
      <selection activeCell="D31" sqref="D31"/>
    </sheetView>
  </sheetViews>
  <sheetFormatPr defaultRowHeight="14.4" x14ac:dyDescent="0.3"/>
  <cols>
    <col min="2" max="2" width="11.109375" customWidth="1"/>
    <col min="3" max="3" width="18.44140625" customWidth="1"/>
    <col min="4" max="4" width="69.5546875" customWidth="1"/>
    <col min="7" max="7" width="14.44140625" customWidth="1"/>
    <col min="8" max="8" width="15.44140625" customWidth="1"/>
    <col min="9" max="9" width="24" customWidth="1"/>
  </cols>
  <sheetData>
    <row r="1" spans="2:9" x14ac:dyDescent="0.3">
      <c r="B1" s="353" t="s">
        <v>1</v>
      </c>
      <c r="C1" s="354"/>
      <c r="D1" s="355" t="s">
        <v>2967</v>
      </c>
      <c r="E1" s="355"/>
      <c r="F1" s="355"/>
      <c r="G1" s="355"/>
      <c r="H1" s="355"/>
      <c r="I1" s="355"/>
    </row>
    <row r="2" spans="2:9" x14ac:dyDescent="0.3">
      <c r="B2" s="356" t="s">
        <v>3</v>
      </c>
      <c r="C2" s="357"/>
      <c r="D2" s="358" t="s">
        <v>2968</v>
      </c>
      <c r="E2" s="358"/>
      <c r="F2" s="358"/>
      <c r="G2" s="358"/>
      <c r="H2" s="358"/>
      <c r="I2" s="358"/>
    </row>
    <row r="3" spans="2:9" ht="15.6" customHeight="1" x14ac:dyDescent="0.3">
      <c r="B3" s="356" t="s">
        <v>3227</v>
      </c>
      <c r="C3" s="357"/>
      <c r="D3" s="359" t="s">
        <v>3144</v>
      </c>
      <c r="E3" s="358"/>
      <c r="F3" s="358"/>
      <c r="G3" s="358"/>
      <c r="H3" s="358"/>
      <c r="I3" s="358"/>
    </row>
    <row r="4" spans="2:9" ht="15" thickBot="1" x14ac:dyDescent="0.35">
      <c r="B4" s="360" t="s">
        <v>5</v>
      </c>
      <c r="C4" s="361"/>
      <c r="D4" s="349">
        <v>45407</v>
      </c>
      <c r="E4" s="349"/>
      <c r="F4" s="349"/>
      <c r="G4" s="349"/>
      <c r="H4" s="349"/>
      <c r="I4" s="349"/>
    </row>
    <row r="5" spans="2:9" x14ac:dyDescent="0.3">
      <c r="B5" s="350"/>
      <c r="C5" s="351"/>
      <c r="D5" s="351"/>
      <c r="E5" s="351"/>
      <c r="F5" s="351"/>
      <c r="G5" s="154"/>
      <c r="H5" s="351" t="s">
        <v>28</v>
      </c>
      <c r="I5" s="352"/>
    </row>
    <row r="6" spans="2:9" ht="29.4" thickBot="1" x14ac:dyDescent="0.35">
      <c r="B6" s="155" t="s">
        <v>29</v>
      </c>
      <c r="C6" s="156" t="s">
        <v>30</v>
      </c>
      <c r="D6" s="156" t="s">
        <v>32</v>
      </c>
      <c r="E6" s="156" t="s">
        <v>33</v>
      </c>
      <c r="F6" s="156" t="s">
        <v>34</v>
      </c>
      <c r="G6" s="156" t="s">
        <v>2966</v>
      </c>
      <c r="H6" s="156" t="s">
        <v>37</v>
      </c>
      <c r="I6" s="157" t="s">
        <v>38</v>
      </c>
    </row>
    <row r="7" spans="2:9" ht="15" thickTop="1" x14ac:dyDescent="0.3">
      <c r="B7" s="259" t="s">
        <v>3033</v>
      </c>
      <c r="C7" s="129"/>
      <c r="D7" s="128" t="s">
        <v>2996</v>
      </c>
      <c r="E7" s="128"/>
      <c r="F7" s="128"/>
      <c r="G7" s="128"/>
      <c r="H7" s="187">
        <f>SUM(H8:H13)</f>
        <v>0</v>
      </c>
      <c r="I7" s="260">
        <f>SUM(I8:I13)</f>
        <v>0</v>
      </c>
    </row>
    <row r="8" spans="2:9" x14ac:dyDescent="0.3">
      <c r="B8" s="261" t="s">
        <v>3034</v>
      </c>
      <c r="C8" t="s">
        <v>2976</v>
      </c>
      <c r="D8" s="183" t="s">
        <v>3022</v>
      </c>
      <c r="E8" s="24" t="s">
        <v>41</v>
      </c>
      <c r="F8" s="27">
        <v>1</v>
      </c>
      <c r="G8" s="27"/>
      <c r="H8" s="113">
        <f>F8*G8</f>
        <v>0</v>
      </c>
      <c r="I8" s="29">
        <f>H8*1.21</f>
        <v>0</v>
      </c>
    </row>
    <row r="9" spans="2:9" ht="28.8" x14ac:dyDescent="0.3">
      <c r="B9" s="261" t="s">
        <v>3035</v>
      </c>
      <c r="C9" t="s">
        <v>2975</v>
      </c>
      <c r="D9" s="144" t="s">
        <v>3196</v>
      </c>
      <c r="E9" s="24" t="s">
        <v>41</v>
      </c>
      <c r="F9" s="27">
        <v>1</v>
      </c>
      <c r="G9" s="27"/>
      <c r="H9" s="113">
        <f t="shared" ref="H9:H15" si="0">F9*G9</f>
        <v>0</v>
      </c>
      <c r="I9" s="29">
        <f t="shared" ref="I9:I15" si="1">H9*1.21</f>
        <v>0</v>
      </c>
    </row>
    <row r="10" spans="2:9" x14ac:dyDescent="0.3">
      <c r="B10" s="261" t="s">
        <v>3036</v>
      </c>
      <c r="C10" t="s">
        <v>2978</v>
      </c>
      <c r="D10" s="4" t="s">
        <v>2997</v>
      </c>
      <c r="E10" s="24" t="s">
        <v>41</v>
      </c>
      <c r="F10" s="27">
        <v>1</v>
      </c>
      <c r="G10" s="27"/>
      <c r="H10" s="113">
        <f t="shared" si="0"/>
        <v>0</v>
      </c>
      <c r="I10" s="29">
        <f t="shared" si="1"/>
        <v>0</v>
      </c>
    </row>
    <row r="11" spans="2:9" x14ac:dyDescent="0.3">
      <c r="B11" s="261" t="s">
        <v>3037</v>
      </c>
      <c r="C11" t="s">
        <v>2977</v>
      </c>
      <c r="D11" s="4" t="s">
        <v>2956</v>
      </c>
      <c r="E11" s="24" t="s">
        <v>41</v>
      </c>
      <c r="F11" s="27">
        <v>1</v>
      </c>
      <c r="G11" s="27"/>
      <c r="H11" s="113">
        <f t="shared" si="0"/>
        <v>0</v>
      </c>
      <c r="I11" s="29">
        <f t="shared" si="1"/>
        <v>0</v>
      </c>
    </row>
    <row r="12" spans="2:9" x14ac:dyDescent="0.3">
      <c r="B12" s="261" t="s">
        <v>3038</v>
      </c>
      <c r="C12" t="s">
        <v>3087</v>
      </c>
      <c r="D12" s="4" t="s">
        <v>2957</v>
      </c>
      <c r="E12" s="24" t="s">
        <v>41</v>
      </c>
      <c r="F12" s="27">
        <v>1</v>
      </c>
      <c r="G12" s="27"/>
      <c r="H12" s="113">
        <f t="shared" si="0"/>
        <v>0</v>
      </c>
      <c r="I12" s="29">
        <f t="shared" si="1"/>
        <v>0</v>
      </c>
    </row>
    <row r="13" spans="2:9" x14ac:dyDescent="0.3">
      <c r="B13" s="261" t="s">
        <v>3039</v>
      </c>
      <c r="C13" t="s">
        <v>2979</v>
      </c>
      <c r="D13" s="4" t="s">
        <v>3019</v>
      </c>
      <c r="E13" s="24" t="s">
        <v>41</v>
      </c>
      <c r="F13" s="27">
        <v>1</v>
      </c>
      <c r="G13" s="27"/>
      <c r="H13" s="113">
        <f t="shared" si="0"/>
        <v>0</v>
      </c>
      <c r="I13" s="29">
        <f t="shared" si="1"/>
        <v>0</v>
      </c>
    </row>
    <row r="14" spans="2:9" x14ac:dyDescent="0.3">
      <c r="B14" s="54"/>
      <c r="C14" s="55" t="s">
        <v>2999</v>
      </c>
      <c r="D14" s="54" t="s">
        <v>2998</v>
      </c>
      <c r="E14" s="54"/>
      <c r="F14" s="54"/>
      <c r="G14" s="54"/>
      <c r="H14" s="172">
        <f>H15</f>
        <v>0</v>
      </c>
      <c r="I14" s="262">
        <f>I15</f>
        <v>0</v>
      </c>
    </row>
    <row r="15" spans="2:9" x14ac:dyDescent="0.3">
      <c r="B15" s="261" t="s">
        <v>3040</v>
      </c>
      <c r="C15" s="23" t="s">
        <v>3088</v>
      </c>
      <c r="D15" s="183" t="s">
        <v>3020</v>
      </c>
      <c r="E15" s="24" t="s">
        <v>41</v>
      </c>
      <c r="F15" s="27">
        <v>1</v>
      </c>
      <c r="G15" s="27"/>
      <c r="H15" s="113">
        <f t="shared" si="0"/>
        <v>0</v>
      </c>
      <c r="I15" s="29">
        <f t="shared" si="1"/>
        <v>0</v>
      </c>
    </row>
    <row r="16" spans="2:9" ht="14.1" customHeight="1" x14ac:dyDescent="0.3">
      <c r="B16" s="263"/>
      <c r="C16" s="173"/>
      <c r="D16" s="194" t="s">
        <v>3000</v>
      </c>
      <c r="E16" s="181"/>
      <c r="F16" s="181"/>
      <c r="G16" s="175"/>
      <c r="H16" s="175"/>
      <c r="I16" s="264"/>
    </row>
    <row r="17" spans="2:9" x14ac:dyDescent="0.3">
      <c r="B17" s="265"/>
      <c r="C17" s="176"/>
      <c r="D17" s="195" t="s">
        <v>3003</v>
      </c>
      <c r="G17" s="174"/>
      <c r="H17" s="174"/>
      <c r="I17" s="266"/>
    </row>
    <row r="18" spans="2:9" x14ac:dyDescent="0.3">
      <c r="B18" s="265"/>
      <c r="C18" s="176"/>
      <c r="D18" s="195" t="s">
        <v>3001</v>
      </c>
      <c r="G18" s="174"/>
      <c r="H18" s="174"/>
      <c r="I18" s="266"/>
    </row>
    <row r="19" spans="2:9" x14ac:dyDescent="0.3">
      <c r="B19" s="265"/>
      <c r="C19" s="176"/>
      <c r="D19" s="178" t="s">
        <v>3002</v>
      </c>
      <c r="G19" s="174"/>
      <c r="H19" s="174"/>
      <c r="I19" s="266"/>
    </row>
    <row r="20" spans="2:9" x14ac:dyDescent="0.3">
      <c r="B20" s="54"/>
      <c r="C20" s="55" t="s">
        <v>3005</v>
      </c>
      <c r="D20" s="57" t="s">
        <v>3004</v>
      </c>
      <c r="E20" s="57"/>
      <c r="F20" s="57"/>
      <c r="G20" s="57"/>
      <c r="H20" s="58">
        <f>SUM(H21:H24)</f>
        <v>0</v>
      </c>
      <c r="I20" s="59">
        <f>SUM(I21:I24)</f>
        <v>0</v>
      </c>
    </row>
    <row r="21" spans="2:9" x14ac:dyDescent="0.3">
      <c r="B21" s="261" t="s">
        <v>3041</v>
      </c>
      <c r="C21" t="s">
        <v>2982</v>
      </c>
      <c r="D21" s="184" t="s">
        <v>3021</v>
      </c>
      <c r="E21" s="24" t="s">
        <v>41</v>
      </c>
      <c r="F21" s="27">
        <v>1</v>
      </c>
      <c r="G21" s="27"/>
      <c r="H21" s="113">
        <f t="shared" ref="H21:H27" si="2">F21*G21</f>
        <v>0</v>
      </c>
      <c r="I21" s="29">
        <f>H21*1.21</f>
        <v>0</v>
      </c>
    </row>
    <row r="22" spans="2:9" x14ac:dyDescent="0.3">
      <c r="B22" s="261" t="s">
        <v>3042</v>
      </c>
      <c r="C22" t="s">
        <v>2983</v>
      </c>
      <c r="D22" s="184" t="s">
        <v>3023</v>
      </c>
      <c r="E22" s="24" t="s">
        <v>41</v>
      </c>
      <c r="F22" s="27">
        <v>1</v>
      </c>
      <c r="G22" s="27"/>
      <c r="H22" s="113">
        <f t="shared" si="2"/>
        <v>0</v>
      </c>
      <c r="I22" s="29">
        <f t="shared" ref="I22:I27" si="3">H22*1.21</f>
        <v>0</v>
      </c>
    </row>
    <row r="23" spans="2:9" x14ac:dyDescent="0.3">
      <c r="B23" s="261" t="s">
        <v>3043</v>
      </c>
      <c r="C23" t="s">
        <v>2984</v>
      </c>
      <c r="D23" s="184" t="s">
        <v>3024</v>
      </c>
      <c r="E23" s="24" t="s">
        <v>41</v>
      </c>
      <c r="F23" s="27">
        <v>1</v>
      </c>
      <c r="G23" s="27"/>
      <c r="H23" s="113">
        <f t="shared" si="2"/>
        <v>0</v>
      </c>
      <c r="I23" s="29">
        <f t="shared" si="3"/>
        <v>0</v>
      </c>
    </row>
    <row r="24" spans="2:9" x14ac:dyDescent="0.3">
      <c r="B24" s="261" t="s">
        <v>3044</v>
      </c>
      <c r="C24" t="s">
        <v>2985</v>
      </c>
      <c r="D24" s="184" t="s">
        <v>3025</v>
      </c>
      <c r="E24" s="24" t="s">
        <v>41</v>
      </c>
      <c r="F24" s="27">
        <v>1</v>
      </c>
      <c r="G24" s="27"/>
      <c r="H24" s="113">
        <f t="shared" si="2"/>
        <v>0</v>
      </c>
      <c r="I24" s="29">
        <f t="shared" si="3"/>
        <v>0</v>
      </c>
    </row>
    <row r="25" spans="2:9" x14ac:dyDescent="0.3">
      <c r="B25" s="267"/>
      <c r="C25" s="55" t="s">
        <v>3008</v>
      </c>
      <c r="D25" s="57" t="s">
        <v>3007</v>
      </c>
      <c r="E25" s="57"/>
      <c r="F25" s="57"/>
      <c r="G25" s="57"/>
      <c r="H25" s="58">
        <f>SUM(H26:H27)</f>
        <v>0</v>
      </c>
      <c r="I25" s="59">
        <f>SUM(I26:I27)</f>
        <v>0</v>
      </c>
    </row>
    <row r="26" spans="2:9" x14ac:dyDescent="0.3">
      <c r="B26" s="261" t="s">
        <v>3045</v>
      </c>
      <c r="C26" t="s">
        <v>2987</v>
      </c>
      <c r="D26" s="184" t="s">
        <v>2986</v>
      </c>
      <c r="E26" s="24" t="s">
        <v>41</v>
      </c>
      <c r="F26" s="27">
        <v>1</v>
      </c>
      <c r="G26" s="27"/>
      <c r="H26" s="113">
        <f t="shared" si="2"/>
        <v>0</v>
      </c>
      <c r="I26" s="29">
        <f t="shared" si="3"/>
        <v>0</v>
      </c>
    </row>
    <row r="27" spans="2:9" x14ac:dyDescent="0.3">
      <c r="B27" s="261" t="s">
        <v>3046</v>
      </c>
      <c r="C27" t="s">
        <v>2988</v>
      </c>
      <c r="D27" s="184" t="s">
        <v>3026</v>
      </c>
      <c r="E27" s="24" t="s">
        <v>41</v>
      </c>
      <c r="F27" s="27">
        <v>1</v>
      </c>
      <c r="G27" s="27"/>
      <c r="H27" s="113">
        <f t="shared" si="2"/>
        <v>0</v>
      </c>
      <c r="I27" s="29">
        <f t="shared" si="3"/>
        <v>0</v>
      </c>
    </row>
    <row r="28" spans="2:9" x14ac:dyDescent="0.3">
      <c r="B28" s="267"/>
      <c r="C28" s="55" t="s">
        <v>3009</v>
      </c>
      <c r="D28" s="57" t="s">
        <v>3010</v>
      </c>
      <c r="E28" s="57"/>
      <c r="F28" s="57"/>
      <c r="G28" s="57"/>
      <c r="H28" s="58">
        <f>SUM(H29:H33)</f>
        <v>0</v>
      </c>
      <c r="I28" s="59">
        <f>SUM(I29:I33)</f>
        <v>0</v>
      </c>
    </row>
    <row r="29" spans="2:9" x14ac:dyDescent="0.3">
      <c r="B29" s="261" t="s">
        <v>3047</v>
      </c>
      <c r="C29" t="s">
        <v>2989</v>
      </c>
      <c r="D29" s="4" t="s">
        <v>3027</v>
      </c>
      <c r="E29" s="24" t="s">
        <v>41</v>
      </c>
      <c r="F29" s="27">
        <v>1</v>
      </c>
      <c r="G29" s="27"/>
      <c r="H29" s="113">
        <f>F29*G29</f>
        <v>0</v>
      </c>
      <c r="I29" s="29">
        <f t="shared" ref="I29" si="4">H29*1.21</f>
        <v>0</v>
      </c>
    </row>
    <row r="30" spans="2:9" x14ac:dyDescent="0.3">
      <c r="B30" s="261" t="s">
        <v>3048</v>
      </c>
      <c r="C30" t="s">
        <v>2990</v>
      </c>
      <c r="D30" s="4" t="s">
        <v>3028</v>
      </c>
      <c r="E30" s="24" t="s">
        <v>41</v>
      </c>
      <c r="F30" s="27">
        <v>1</v>
      </c>
      <c r="G30" s="27"/>
      <c r="H30" s="113">
        <f t="shared" ref="H30:H33" si="5">F30*G30</f>
        <v>0</v>
      </c>
      <c r="I30" s="29">
        <f>H30*1.21</f>
        <v>0</v>
      </c>
    </row>
    <row r="31" spans="2:9" x14ac:dyDescent="0.3">
      <c r="B31" s="261" t="s">
        <v>3049</v>
      </c>
      <c r="C31" t="s">
        <v>2991</v>
      </c>
      <c r="D31" s="183" t="s">
        <v>3029</v>
      </c>
      <c r="E31" s="24" t="s">
        <v>41</v>
      </c>
      <c r="F31" s="27">
        <v>1</v>
      </c>
      <c r="G31" s="27"/>
      <c r="H31" s="113">
        <f t="shared" si="5"/>
        <v>0</v>
      </c>
      <c r="I31" s="29">
        <f t="shared" ref="I31" si="6">H31*1.21</f>
        <v>0</v>
      </c>
    </row>
    <row r="32" spans="2:9" x14ac:dyDescent="0.3">
      <c r="B32" s="261" t="s">
        <v>3050</v>
      </c>
      <c r="C32" t="s">
        <v>2992</v>
      </c>
      <c r="D32" s="4" t="s">
        <v>3030</v>
      </c>
      <c r="E32" s="24" t="s">
        <v>41</v>
      </c>
      <c r="F32" s="27">
        <v>1</v>
      </c>
      <c r="G32" s="27"/>
      <c r="H32" s="113">
        <f t="shared" si="5"/>
        <v>0</v>
      </c>
      <c r="I32" s="29">
        <f>H32*1.21</f>
        <v>0</v>
      </c>
    </row>
    <row r="33" spans="2:9" x14ac:dyDescent="0.3">
      <c r="B33" s="261" t="s">
        <v>3051</v>
      </c>
      <c r="C33" t="s">
        <v>2993</v>
      </c>
      <c r="D33" s="184" t="s">
        <v>3031</v>
      </c>
      <c r="E33" s="24" t="s">
        <v>41</v>
      </c>
      <c r="F33" s="27">
        <v>1</v>
      </c>
      <c r="G33" s="27"/>
      <c r="H33" s="113">
        <f t="shared" si="5"/>
        <v>0</v>
      </c>
      <c r="I33" s="29">
        <f>H33*1.21</f>
        <v>0</v>
      </c>
    </row>
    <row r="34" spans="2:9" x14ac:dyDescent="0.3">
      <c r="B34" s="267"/>
      <c r="C34" s="55" t="s">
        <v>3011</v>
      </c>
      <c r="D34" s="57" t="s">
        <v>3012</v>
      </c>
      <c r="E34" s="57"/>
      <c r="F34" s="57"/>
      <c r="G34" s="57"/>
      <c r="H34" s="58">
        <f>SUM(H35:H36)</f>
        <v>0</v>
      </c>
      <c r="I34" s="59">
        <f>SUM(I35:I36)</f>
        <v>0</v>
      </c>
    </row>
    <row r="35" spans="2:9" x14ac:dyDescent="0.3">
      <c r="B35" s="261" t="s">
        <v>3052</v>
      </c>
      <c r="C35" t="s">
        <v>2994</v>
      </c>
      <c r="D35" s="184" t="s">
        <v>3032</v>
      </c>
      <c r="E35" s="24" t="s">
        <v>41</v>
      </c>
      <c r="F35" s="27">
        <v>1</v>
      </c>
      <c r="G35" s="27"/>
      <c r="H35" s="113">
        <f>F35*G35</f>
        <v>0</v>
      </c>
      <c r="I35" s="29">
        <f t="shared" ref="I35:I36" si="7">H35*1.21</f>
        <v>0</v>
      </c>
    </row>
    <row r="36" spans="2:9" x14ac:dyDescent="0.3">
      <c r="B36" s="261" t="s">
        <v>3053</v>
      </c>
      <c r="C36" t="s">
        <v>2995</v>
      </c>
      <c r="D36" s="301" t="s">
        <v>3233</v>
      </c>
      <c r="E36" s="24" t="s">
        <v>41</v>
      </c>
      <c r="F36" s="27">
        <v>1</v>
      </c>
      <c r="G36" s="27"/>
      <c r="H36" s="113">
        <f>F36*G36</f>
        <v>0</v>
      </c>
      <c r="I36" s="29">
        <f t="shared" si="7"/>
        <v>0</v>
      </c>
    </row>
    <row r="37" spans="2:9" x14ac:dyDescent="0.3">
      <c r="B37" s="267"/>
      <c r="C37" s="185"/>
      <c r="D37" s="133" t="s">
        <v>3089</v>
      </c>
      <c r="E37" s="133"/>
      <c r="F37" s="133"/>
      <c r="G37" s="133"/>
      <c r="H37" s="189">
        <f>SUM(H38:H50)-H40-H41</f>
        <v>0</v>
      </c>
      <c r="I37" s="269">
        <f>SUM(I38:I50)-I40-I41</f>
        <v>0</v>
      </c>
    </row>
    <row r="38" spans="2:9" x14ac:dyDescent="0.3">
      <c r="B38" s="261" t="s">
        <v>3054</v>
      </c>
      <c r="C38" s="4" t="s">
        <v>3014</v>
      </c>
      <c r="D38" s="183" t="s">
        <v>3017</v>
      </c>
      <c r="E38" s="24" t="s">
        <v>41</v>
      </c>
      <c r="F38" s="27">
        <v>1</v>
      </c>
      <c r="G38" s="27"/>
      <c r="H38" s="27">
        <f>F38*G38</f>
        <v>0</v>
      </c>
      <c r="I38" s="29">
        <f>H38*1.21</f>
        <v>0</v>
      </c>
    </row>
    <row r="39" spans="2:9" x14ac:dyDescent="0.3">
      <c r="B39" s="261" t="s">
        <v>3055</v>
      </c>
      <c r="C39" t="s">
        <v>3015</v>
      </c>
      <c r="D39" s="183" t="s">
        <v>3018</v>
      </c>
      <c r="E39" s="24" t="s">
        <v>41</v>
      </c>
      <c r="F39" s="27">
        <v>1</v>
      </c>
      <c r="G39" s="27"/>
      <c r="H39" s="27">
        <f t="shared" ref="H39:H50" si="8">F39*G39</f>
        <v>0</v>
      </c>
      <c r="I39" s="29">
        <f t="shared" ref="I39:I41" si="9">H39*1.21</f>
        <v>0</v>
      </c>
    </row>
    <row r="40" spans="2:9" x14ac:dyDescent="0.3">
      <c r="B40" s="298"/>
      <c r="C40" t="s">
        <v>3209</v>
      </c>
      <c r="D40" s="191" t="s">
        <v>3210</v>
      </c>
      <c r="E40" s="24" t="s">
        <v>41</v>
      </c>
      <c r="F40" s="27">
        <v>1</v>
      </c>
      <c r="G40" s="27"/>
      <c r="H40" s="27">
        <f t="shared" si="8"/>
        <v>0</v>
      </c>
      <c r="I40" s="96">
        <f t="shared" si="9"/>
        <v>0</v>
      </c>
    </row>
    <row r="41" spans="2:9" x14ac:dyDescent="0.3">
      <c r="B41" s="298"/>
      <c r="C41" t="s">
        <v>3211</v>
      </c>
      <c r="D41" s="191" t="s">
        <v>3212</v>
      </c>
      <c r="E41" s="24" t="s">
        <v>41</v>
      </c>
      <c r="F41" s="27">
        <v>1</v>
      </c>
      <c r="G41" s="27"/>
      <c r="H41" s="27">
        <f t="shared" si="8"/>
        <v>0</v>
      </c>
      <c r="I41" s="270">
        <f t="shared" si="9"/>
        <v>0</v>
      </c>
    </row>
    <row r="42" spans="2:9" x14ac:dyDescent="0.3">
      <c r="B42" s="261" t="s">
        <v>3056</v>
      </c>
      <c r="C42" s="199" t="s">
        <v>3090</v>
      </c>
      <c r="D42" s="183" t="s">
        <v>2960</v>
      </c>
      <c r="E42" s="24" t="s">
        <v>41</v>
      </c>
      <c r="F42" s="27">
        <v>1</v>
      </c>
      <c r="G42" s="27"/>
      <c r="H42" s="27">
        <f t="shared" si="8"/>
        <v>0</v>
      </c>
      <c r="I42" s="270">
        <f>H42*1.21</f>
        <v>0</v>
      </c>
    </row>
    <row r="43" spans="2:9" x14ac:dyDescent="0.3">
      <c r="B43" s="271"/>
      <c r="C43" s="176"/>
      <c r="D43" s="191" t="s">
        <v>3013</v>
      </c>
      <c r="E43" s="180"/>
      <c r="F43" s="174"/>
      <c r="G43" s="174"/>
      <c r="H43" s="174"/>
      <c r="I43" s="272"/>
    </row>
    <row r="44" spans="2:9" x14ac:dyDescent="0.3">
      <c r="B44" s="273"/>
      <c r="C44" s="176"/>
      <c r="D44" s="192" t="s">
        <v>2980</v>
      </c>
      <c r="E44" s="179"/>
      <c r="F44" s="179"/>
      <c r="G44" s="179"/>
      <c r="H44" s="174"/>
      <c r="I44" s="274"/>
    </row>
    <row r="45" spans="2:9" x14ac:dyDescent="0.3">
      <c r="B45" s="275"/>
      <c r="C45" s="176"/>
      <c r="D45" s="193" t="s">
        <v>2981</v>
      </c>
      <c r="E45" s="182"/>
      <c r="F45" s="182"/>
      <c r="G45" s="179"/>
      <c r="H45" s="174"/>
      <c r="I45" s="276"/>
    </row>
    <row r="46" spans="2:9" x14ac:dyDescent="0.3">
      <c r="B46" s="261" t="s">
        <v>3057</v>
      </c>
      <c r="C46" s="23" t="s">
        <v>3091</v>
      </c>
      <c r="D46" s="4" t="s">
        <v>2955</v>
      </c>
      <c r="E46" s="24" t="s">
        <v>41</v>
      </c>
      <c r="F46" s="27">
        <v>1</v>
      </c>
      <c r="G46" s="27"/>
      <c r="H46" s="27">
        <f t="shared" si="8"/>
        <v>0</v>
      </c>
      <c r="I46" s="29">
        <f t="shared" ref="I46" si="10">H46*1.21</f>
        <v>0</v>
      </c>
    </row>
    <row r="47" spans="2:9" x14ac:dyDescent="0.3">
      <c r="B47" s="261" t="s">
        <v>3058</v>
      </c>
      <c r="C47" s="23" t="s">
        <v>3092</v>
      </c>
      <c r="D47" s="183" t="s">
        <v>3235</v>
      </c>
      <c r="E47" s="24" t="s">
        <v>41</v>
      </c>
      <c r="F47" s="27">
        <v>1</v>
      </c>
      <c r="G47" s="27"/>
      <c r="H47" s="27">
        <f t="shared" si="8"/>
        <v>0</v>
      </c>
      <c r="I47" s="29">
        <f t="shared" ref="I47:I48" si="11">H47*1.21</f>
        <v>0</v>
      </c>
    </row>
    <row r="48" spans="2:9" x14ac:dyDescent="0.3">
      <c r="B48" s="261" t="s">
        <v>3059</v>
      </c>
      <c r="C48" s="23" t="s">
        <v>3093</v>
      </c>
      <c r="D48" s="183" t="s">
        <v>2958</v>
      </c>
      <c r="E48" s="24" t="s">
        <v>41</v>
      </c>
      <c r="F48" s="27">
        <v>1</v>
      </c>
      <c r="G48" s="27"/>
      <c r="H48" s="27">
        <f t="shared" si="8"/>
        <v>0</v>
      </c>
      <c r="I48" s="29">
        <f t="shared" si="11"/>
        <v>0</v>
      </c>
    </row>
    <row r="49" spans="2:9" x14ac:dyDescent="0.3">
      <c r="B49" s="261" t="s">
        <v>3060</v>
      </c>
      <c r="C49" s="23" t="s">
        <v>3094</v>
      </c>
      <c r="D49" s="183" t="s">
        <v>2959</v>
      </c>
      <c r="E49" s="24" t="s">
        <v>41</v>
      </c>
      <c r="F49" s="27">
        <v>1</v>
      </c>
      <c r="G49" s="27"/>
      <c r="H49" s="27">
        <f t="shared" si="8"/>
        <v>0</v>
      </c>
      <c r="I49" s="29">
        <f>H49*1.21</f>
        <v>0</v>
      </c>
    </row>
    <row r="50" spans="2:9" x14ac:dyDescent="0.3">
      <c r="B50" s="277" t="s">
        <v>3061</v>
      </c>
      <c r="C50" s="23" t="s">
        <v>3095</v>
      </c>
      <c r="D50" t="s">
        <v>2954</v>
      </c>
      <c r="E50" s="70" t="s">
        <v>41</v>
      </c>
      <c r="F50" s="113">
        <v>1</v>
      </c>
      <c r="G50" s="27"/>
      <c r="H50" s="27">
        <f t="shared" si="8"/>
        <v>0</v>
      </c>
      <c r="I50" s="115">
        <f>H50*1.21</f>
        <v>0</v>
      </c>
    </row>
    <row r="51" spans="2:9" ht="15" thickBot="1" x14ac:dyDescent="0.35">
      <c r="B51" s="278"/>
      <c r="C51" s="151"/>
      <c r="D51" s="151"/>
      <c r="E51" s="151"/>
      <c r="F51" s="151"/>
      <c r="G51" s="151"/>
      <c r="H51" s="153">
        <f>H7+H14+H20+H25+H28+H34+H37</f>
        <v>0</v>
      </c>
      <c r="I51" s="153">
        <f>I7+I14+I20+I25+I28+I34+I37</f>
        <v>0</v>
      </c>
    </row>
    <row r="52" spans="2:9" x14ac:dyDescent="0.3">
      <c r="B52" s="176"/>
    </row>
    <row r="53" spans="2:9" x14ac:dyDescent="0.3">
      <c r="B53" s="176"/>
    </row>
    <row r="54" spans="2:9" x14ac:dyDescent="0.3">
      <c r="B54" s="176"/>
    </row>
    <row r="56" spans="2:9" x14ac:dyDescent="0.3">
      <c r="I56" t="s">
        <v>3006</v>
      </c>
    </row>
  </sheetData>
  <sheetProtection algorithmName="SHA-512" hashValue="1D+hvGYz17+suhz42bg4T5CXU4cXlaDuzkOjCsgy60YGKxNmTudwm7jYmic7YjJkShcaSBBmZ8dIrOZ/KWxWmA==" saltValue="Op5h/+6jzc51orEkwVY63g==" spinCount="100000" sheet="1" objects="1" scenarios="1"/>
  <protectedRanges>
    <protectedRange sqref="G40:G41" name="Oblast9"/>
  </protectedRanges>
  <mergeCells count="14">
    <mergeCell ref="D4:F4"/>
    <mergeCell ref="G4:I4"/>
    <mergeCell ref="B5:F5"/>
    <mergeCell ref="H5:I5"/>
    <mergeCell ref="B1:C1"/>
    <mergeCell ref="D1:F1"/>
    <mergeCell ref="B2:C2"/>
    <mergeCell ref="D2:F2"/>
    <mergeCell ref="B3:C3"/>
    <mergeCell ref="D3:F3"/>
    <mergeCell ref="B4:C4"/>
    <mergeCell ref="G1:I1"/>
    <mergeCell ref="G2:I2"/>
    <mergeCell ref="G3:I3"/>
  </mergeCells>
  <phoneticPr fontId="25" type="noConversion"/>
  <pageMargins left="0.25" right="0.25" top="0.75" bottom="0.75" header="0.3" footer="0.3"/>
  <pageSetup paperSize="9" scale="83" fitToHeight="0" orientation="landscape" r:id="rId1"/>
  <rowBreaks count="1" manualBreakCount="1">
    <brk id="3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1A227-D124-4B57-A888-53CBBE3F2743}">
  <sheetPr>
    <pageSetUpPr fitToPage="1"/>
  </sheetPr>
  <dimension ref="B1:I51"/>
  <sheetViews>
    <sheetView topLeftCell="A20" zoomScale="80" zoomScaleNormal="80" zoomScaleSheetLayoutView="100" workbookViewId="0">
      <selection activeCell="G49" sqref="G49"/>
    </sheetView>
  </sheetViews>
  <sheetFormatPr defaultColWidth="8.88671875" defaultRowHeight="14.4" x14ac:dyDescent="0.3"/>
  <cols>
    <col min="2" max="2" width="15.109375" customWidth="1"/>
    <col min="3" max="3" width="11.5546875" customWidth="1"/>
    <col min="4" max="4" width="69.5546875" customWidth="1"/>
    <col min="5" max="5" width="57.44140625" customWidth="1"/>
    <col min="6" max="6" width="9.88671875" customWidth="1"/>
    <col min="7" max="7" width="26.33203125" customWidth="1"/>
    <col min="8" max="8" width="17.88671875" customWidth="1"/>
    <col min="9" max="9" width="20.44140625" customWidth="1"/>
  </cols>
  <sheetData>
    <row r="1" spans="2:9" x14ac:dyDescent="0.3">
      <c r="B1" s="353" t="s">
        <v>1</v>
      </c>
      <c r="C1" s="354"/>
      <c r="D1" s="355" t="s">
        <v>2967</v>
      </c>
      <c r="E1" s="355"/>
      <c r="F1" s="355"/>
      <c r="G1" s="355"/>
      <c r="H1" s="355"/>
      <c r="I1" s="355"/>
    </row>
    <row r="2" spans="2:9" x14ac:dyDescent="0.3">
      <c r="B2" s="356" t="s">
        <v>3</v>
      </c>
      <c r="C2" s="357"/>
      <c r="D2" s="358" t="s">
        <v>2968</v>
      </c>
      <c r="E2" s="358"/>
      <c r="F2" s="358"/>
      <c r="G2" s="358"/>
      <c r="H2" s="358"/>
      <c r="I2" s="358"/>
    </row>
    <row r="3" spans="2:9" ht="12.6" customHeight="1" x14ac:dyDescent="0.3">
      <c r="B3" s="356" t="s">
        <v>3227</v>
      </c>
      <c r="C3" s="357"/>
      <c r="D3" s="358" t="s">
        <v>2953</v>
      </c>
      <c r="E3" s="358"/>
      <c r="F3" s="358"/>
      <c r="G3" s="358"/>
      <c r="H3" s="358"/>
      <c r="I3" s="358"/>
    </row>
    <row r="4" spans="2:9" ht="15" thickBot="1" x14ac:dyDescent="0.35">
      <c r="B4" s="360" t="s">
        <v>5</v>
      </c>
      <c r="C4" s="361"/>
      <c r="D4" s="349">
        <v>45407</v>
      </c>
      <c r="E4" s="349"/>
      <c r="F4" s="349"/>
      <c r="G4" s="349"/>
      <c r="H4" s="349"/>
      <c r="I4" s="349"/>
    </row>
    <row r="5" spans="2:9" x14ac:dyDescent="0.3">
      <c r="B5" s="350"/>
      <c r="C5" s="351"/>
      <c r="D5" s="351"/>
      <c r="E5" s="351"/>
      <c r="F5" s="351"/>
      <c r="G5" s="154"/>
      <c r="H5" s="351" t="s">
        <v>28</v>
      </c>
      <c r="I5" s="352"/>
    </row>
    <row r="6" spans="2:9" ht="15" thickBot="1" x14ac:dyDescent="0.35">
      <c r="B6" s="284" t="s">
        <v>29</v>
      </c>
      <c r="C6" s="186" t="s">
        <v>30</v>
      </c>
      <c r="D6" s="186" t="s">
        <v>32</v>
      </c>
      <c r="E6" s="186" t="s">
        <v>33</v>
      </c>
      <c r="F6" s="186" t="s">
        <v>34</v>
      </c>
      <c r="G6" s="186" t="s">
        <v>2966</v>
      </c>
      <c r="H6" s="186" t="s">
        <v>37</v>
      </c>
      <c r="I6" s="200" t="s">
        <v>38</v>
      </c>
    </row>
    <row r="7" spans="2:9" ht="15" thickBot="1" x14ac:dyDescent="0.35">
      <c r="B7" s="288" t="s">
        <v>2961</v>
      </c>
      <c r="C7" s="289"/>
      <c r="D7" s="290" t="s">
        <v>2996</v>
      </c>
      <c r="E7" s="290"/>
      <c r="F7" s="290"/>
      <c r="G7" s="290"/>
      <c r="H7" s="291">
        <f>SUM(H8:H13)</f>
        <v>0</v>
      </c>
      <c r="I7" s="292">
        <f>SUM(I8:I13)</f>
        <v>0</v>
      </c>
    </row>
    <row r="8" spans="2:9" x14ac:dyDescent="0.3">
      <c r="B8" s="285" t="s">
        <v>3096</v>
      </c>
      <c r="C8" s="286" t="s">
        <v>2976</v>
      </c>
      <c r="D8" s="287" t="s">
        <v>3063</v>
      </c>
      <c r="E8" s="70" t="s">
        <v>41</v>
      </c>
      <c r="F8" s="113">
        <v>1</v>
      </c>
      <c r="G8" s="113"/>
      <c r="H8" s="113">
        <f>F8*G8</f>
        <v>0</v>
      </c>
      <c r="I8" s="115">
        <f>H8*1.21</f>
        <v>0</v>
      </c>
    </row>
    <row r="9" spans="2:9" ht="28.8" x14ac:dyDescent="0.3">
      <c r="B9" s="279" t="s">
        <v>3097</v>
      </c>
      <c r="C9" s="4" t="s">
        <v>2975</v>
      </c>
      <c r="D9" s="144" t="s">
        <v>3197</v>
      </c>
      <c r="E9" s="24" t="s">
        <v>41</v>
      </c>
      <c r="F9" s="27">
        <v>1</v>
      </c>
      <c r="G9" s="27"/>
      <c r="H9" s="113">
        <f t="shared" ref="H9:H13" si="0">F9*G9</f>
        <v>0</v>
      </c>
      <c r="I9" s="29">
        <f t="shared" ref="I9:I15" si="1">H9*1.21</f>
        <v>0</v>
      </c>
    </row>
    <row r="10" spans="2:9" x14ac:dyDescent="0.3">
      <c r="B10" s="279" t="s">
        <v>3098</v>
      </c>
      <c r="C10" s="4" t="s">
        <v>2978</v>
      </c>
      <c r="D10" s="177" t="s">
        <v>3064</v>
      </c>
      <c r="E10" s="24" t="s">
        <v>41</v>
      </c>
      <c r="F10" s="27">
        <v>1</v>
      </c>
      <c r="G10" s="27"/>
      <c r="H10" s="113">
        <f t="shared" si="0"/>
        <v>0</v>
      </c>
      <c r="I10" s="29">
        <f t="shared" si="1"/>
        <v>0</v>
      </c>
    </row>
    <row r="11" spans="2:9" x14ac:dyDescent="0.3">
      <c r="B11" s="279" t="s">
        <v>3099</v>
      </c>
      <c r="C11" s="4" t="s">
        <v>2977</v>
      </c>
      <c r="D11" s="177" t="s">
        <v>3202</v>
      </c>
      <c r="E11" s="24" t="s">
        <v>41</v>
      </c>
      <c r="F11" s="27">
        <v>1</v>
      </c>
      <c r="G11" s="27"/>
      <c r="H11" s="113">
        <f t="shared" si="0"/>
        <v>0</v>
      </c>
      <c r="I11" s="29">
        <f t="shared" si="1"/>
        <v>0</v>
      </c>
    </row>
    <row r="12" spans="2:9" x14ac:dyDescent="0.3">
      <c r="B12" s="279" t="s">
        <v>3100</v>
      </c>
      <c r="C12" s="4" t="s">
        <v>3087</v>
      </c>
      <c r="D12" s="177" t="s">
        <v>3203</v>
      </c>
      <c r="E12" s="24" t="s">
        <v>41</v>
      </c>
      <c r="F12" s="27">
        <v>1</v>
      </c>
      <c r="G12" s="27"/>
      <c r="H12" s="113">
        <f t="shared" si="0"/>
        <v>0</v>
      </c>
      <c r="I12" s="29">
        <f t="shared" si="1"/>
        <v>0</v>
      </c>
    </row>
    <row r="13" spans="2:9" x14ac:dyDescent="0.3">
      <c r="B13" s="279" t="s">
        <v>3101</v>
      </c>
      <c r="C13" s="4" t="s">
        <v>2979</v>
      </c>
      <c r="D13" s="177" t="s">
        <v>3065</v>
      </c>
      <c r="E13" s="24" t="s">
        <v>41</v>
      </c>
      <c r="F13" s="27">
        <v>1</v>
      </c>
      <c r="G13" s="27"/>
      <c r="H13" s="113">
        <f t="shared" si="0"/>
        <v>0</v>
      </c>
      <c r="I13" s="29">
        <f t="shared" si="1"/>
        <v>0</v>
      </c>
    </row>
    <row r="14" spans="2:9" x14ac:dyDescent="0.3">
      <c r="B14" s="280"/>
      <c r="C14" s="188" t="s">
        <v>2999</v>
      </c>
      <c r="D14" s="57" t="s">
        <v>2998</v>
      </c>
      <c r="E14" s="54"/>
      <c r="F14" s="54"/>
      <c r="G14" s="54"/>
      <c r="H14" s="172">
        <f>H15</f>
        <v>0</v>
      </c>
      <c r="I14" s="262">
        <f>I15</f>
        <v>0</v>
      </c>
    </row>
    <row r="15" spans="2:9" x14ac:dyDescent="0.3">
      <c r="B15" s="279" t="s">
        <v>3102</v>
      </c>
      <c r="C15" s="67" t="s">
        <v>3088</v>
      </c>
      <c r="D15" s="183" t="s">
        <v>3066</v>
      </c>
      <c r="E15" s="24" t="s">
        <v>41</v>
      </c>
      <c r="F15" s="27">
        <v>1</v>
      </c>
      <c r="G15" s="27"/>
      <c r="H15" s="113">
        <f t="shared" ref="H15" si="2">F15*G15</f>
        <v>0</v>
      </c>
      <c r="I15" s="29">
        <f t="shared" si="1"/>
        <v>0</v>
      </c>
    </row>
    <row r="16" spans="2:9" ht="27.6" x14ac:dyDescent="0.3">
      <c r="B16" s="271"/>
      <c r="C16" s="173"/>
      <c r="D16" s="194" t="s">
        <v>3000</v>
      </c>
      <c r="E16" s="181"/>
      <c r="F16" s="181"/>
      <c r="G16" s="175"/>
      <c r="H16" s="175"/>
      <c r="I16" s="264"/>
    </row>
    <row r="17" spans="2:9" x14ac:dyDescent="0.3">
      <c r="B17" s="273"/>
      <c r="C17" s="176"/>
      <c r="D17" s="195" t="s">
        <v>3003</v>
      </c>
      <c r="G17" s="174"/>
      <c r="H17" s="174"/>
      <c r="I17" s="266"/>
    </row>
    <row r="18" spans="2:9" x14ac:dyDescent="0.3">
      <c r="B18" s="273"/>
      <c r="C18" s="176"/>
      <c r="D18" s="195" t="s">
        <v>3001</v>
      </c>
      <c r="G18" s="174"/>
      <c r="H18" s="174"/>
      <c r="I18" s="266"/>
    </row>
    <row r="19" spans="2:9" x14ac:dyDescent="0.3">
      <c r="B19" s="275"/>
      <c r="C19" s="176"/>
      <c r="D19" s="178" t="s">
        <v>3002</v>
      </c>
      <c r="G19" s="174"/>
      <c r="H19" s="174"/>
      <c r="I19" s="266"/>
    </row>
    <row r="20" spans="2:9" x14ac:dyDescent="0.3">
      <c r="B20" s="280"/>
      <c r="C20" s="188" t="s">
        <v>3005</v>
      </c>
      <c r="D20" s="57" t="s">
        <v>3004</v>
      </c>
      <c r="E20" s="57"/>
      <c r="F20" s="57"/>
      <c r="G20" s="57"/>
      <c r="H20" s="58">
        <f>SUM(H21:H24)</f>
        <v>0</v>
      </c>
      <c r="I20" s="59">
        <f>SUM(I21:I24)</f>
        <v>0</v>
      </c>
    </row>
    <row r="21" spans="2:9" x14ac:dyDescent="0.3">
      <c r="B21" s="279" t="s">
        <v>3103</v>
      </c>
      <c r="C21" s="4" t="s">
        <v>2982</v>
      </c>
      <c r="D21" s="201" t="s">
        <v>3067</v>
      </c>
      <c r="E21" s="24" t="s">
        <v>41</v>
      </c>
      <c r="F21" s="27">
        <v>1</v>
      </c>
      <c r="G21" s="27"/>
      <c r="H21" s="113">
        <f>F21*G21</f>
        <v>0</v>
      </c>
      <c r="I21" s="29">
        <f>H21*1.21</f>
        <v>0</v>
      </c>
    </row>
    <row r="22" spans="2:9" x14ac:dyDescent="0.3">
      <c r="B22" s="279" t="s">
        <v>3104</v>
      </c>
      <c r="C22" s="4" t="s">
        <v>2983</v>
      </c>
      <c r="D22" s="302" t="s">
        <v>3068</v>
      </c>
      <c r="E22" s="24" t="s">
        <v>41</v>
      </c>
      <c r="F22" s="27">
        <v>1</v>
      </c>
      <c r="G22" s="27"/>
      <c r="H22" s="113">
        <f t="shared" ref="H22:H24" si="3">F22*G22</f>
        <v>0</v>
      </c>
      <c r="I22" s="29">
        <f t="shared" ref="I22:I27" si="4">H22*1.21</f>
        <v>0</v>
      </c>
    </row>
    <row r="23" spans="2:9" x14ac:dyDescent="0.3">
      <c r="B23" s="279" t="s">
        <v>3105</v>
      </c>
      <c r="C23" s="4" t="s">
        <v>2984</v>
      </c>
      <c r="D23" s="201" t="s">
        <v>3069</v>
      </c>
      <c r="E23" s="24" t="s">
        <v>41</v>
      </c>
      <c r="F23" s="27">
        <v>1</v>
      </c>
      <c r="G23" s="27"/>
      <c r="H23" s="113">
        <f t="shared" si="3"/>
        <v>0</v>
      </c>
      <c r="I23" s="29">
        <f t="shared" si="4"/>
        <v>0</v>
      </c>
    </row>
    <row r="24" spans="2:9" x14ac:dyDescent="0.3">
      <c r="B24" s="279" t="s">
        <v>3106</v>
      </c>
      <c r="C24" s="4" t="s">
        <v>2985</v>
      </c>
      <c r="D24" s="201" t="s">
        <v>3070</v>
      </c>
      <c r="E24" s="24" t="s">
        <v>41</v>
      </c>
      <c r="F24" s="27">
        <v>1</v>
      </c>
      <c r="G24" s="27"/>
      <c r="H24" s="113">
        <f t="shared" si="3"/>
        <v>0</v>
      </c>
      <c r="I24" s="29">
        <f t="shared" si="4"/>
        <v>0</v>
      </c>
    </row>
    <row r="25" spans="2:9" x14ac:dyDescent="0.3">
      <c r="B25" s="280"/>
      <c r="C25" s="188" t="s">
        <v>3008</v>
      </c>
      <c r="D25" s="57" t="s">
        <v>3007</v>
      </c>
      <c r="E25" s="57"/>
      <c r="F25" s="57"/>
      <c r="G25" s="57"/>
      <c r="H25" s="58">
        <f>SUM(H26:H27)</f>
        <v>0</v>
      </c>
      <c r="I25" s="59">
        <f>SUM(I26:I27)</f>
        <v>0</v>
      </c>
    </row>
    <row r="26" spans="2:9" x14ac:dyDescent="0.3">
      <c r="B26" s="279" t="s">
        <v>3107</v>
      </c>
      <c r="C26" s="4" t="s">
        <v>2987</v>
      </c>
      <c r="D26" s="201" t="s">
        <v>3071</v>
      </c>
      <c r="E26" s="24" t="s">
        <v>41</v>
      </c>
      <c r="F26" s="27">
        <v>1</v>
      </c>
      <c r="G26" s="27"/>
      <c r="H26" s="113">
        <f t="shared" ref="H26:H27" si="5">F26*G26</f>
        <v>0</v>
      </c>
      <c r="I26" s="29">
        <f t="shared" si="4"/>
        <v>0</v>
      </c>
    </row>
    <row r="27" spans="2:9" x14ac:dyDescent="0.3">
      <c r="B27" s="279" t="s">
        <v>3108</v>
      </c>
      <c r="C27" s="4" t="s">
        <v>2988</v>
      </c>
      <c r="D27" s="201" t="s">
        <v>3072</v>
      </c>
      <c r="E27" s="24" t="s">
        <v>41</v>
      </c>
      <c r="F27" s="27">
        <v>1</v>
      </c>
      <c r="G27" s="27"/>
      <c r="H27" s="113">
        <f t="shared" si="5"/>
        <v>0</v>
      </c>
      <c r="I27" s="29">
        <f t="shared" si="4"/>
        <v>0</v>
      </c>
    </row>
    <row r="28" spans="2:9" x14ac:dyDescent="0.3">
      <c r="B28" s="280"/>
      <c r="C28" s="188" t="s">
        <v>3009</v>
      </c>
      <c r="D28" s="57" t="s">
        <v>3010</v>
      </c>
      <c r="E28" s="57"/>
      <c r="F28" s="57"/>
      <c r="G28" s="57"/>
      <c r="H28" s="58">
        <f>SUM(H29:H33)</f>
        <v>0</v>
      </c>
      <c r="I28" s="59">
        <f>SUM(I29:I33)</f>
        <v>0</v>
      </c>
    </row>
    <row r="29" spans="2:9" x14ac:dyDescent="0.3">
      <c r="B29" s="279" t="s">
        <v>3109</v>
      </c>
      <c r="C29" s="4" t="s">
        <v>2989</v>
      </c>
      <c r="D29" s="177" t="s">
        <v>3073</v>
      </c>
      <c r="E29" s="24" t="s">
        <v>41</v>
      </c>
      <c r="F29" s="27">
        <v>1</v>
      </c>
      <c r="G29" s="27"/>
      <c r="H29" s="113">
        <f t="shared" ref="H29" si="6">F29*G29</f>
        <v>0</v>
      </c>
      <c r="I29" s="29">
        <f t="shared" ref="I29" si="7">H29*1.21</f>
        <v>0</v>
      </c>
    </row>
    <row r="30" spans="2:9" x14ac:dyDescent="0.3">
      <c r="B30" s="279" t="s">
        <v>3110</v>
      </c>
      <c r="C30" s="4" t="s">
        <v>2990</v>
      </c>
      <c r="D30" s="177" t="s">
        <v>3074</v>
      </c>
      <c r="E30" s="24" t="s">
        <v>41</v>
      </c>
      <c r="F30" s="27">
        <v>1</v>
      </c>
      <c r="G30" s="27"/>
      <c r="H30" s="113">
        <f>F30*G30</f>
        <v>0</v>
      </c>
      <c r="I30" s="29">
        <f>H30*1.21</f>
        <v>0</v>
      </c>
    </row>
    <row r="31" spans="2:9" x14ac:dyDescent="0.3">
      <c r="B31" s="279" t="s">
        <v>3111</v>
      </c>
      <c r="C31" s="4" t="s">
        <v>2991</v>
      </c>
      <c r="D31" s="268" t="s">
        <v>3075</v>
      </c>
      <c r="E31" s="24" t="s">
        <v>41</v>
      </c>
      <c r="F31" s="27">
        <v>1</v>
      </c>
      <c r="G31" s="27"/>
      <c r="H31" s="113">
        <f t="shared" ref="H31" si="8">F31*G31</f>
        <v>0</v>
      </c>
      <c r="I31" s="29">
        <f t="shared" ref="I31" si="9">H31*1.21</f>
        <v>0</v>
      </c>
    </row>
    <row r="32" spans="2:9" x14ac:dyDescent="0.3">
      <c r="B32" s="279" t="s">
        <v>3112</v>
      </c>
      <c r="C32" s="4" t="s">
        <v>2992</v>
      </c>
      <c r="D32" s="177" t="s">
        <v>3076</v>
      </c>
      <c r="E32" s="24" t="s">
        <v>41</v>
      </c>
      <c r="F32" s="27">
        <v>1</v>
      </c>
      <c r="G32" s="27"/>
      <c r="H32" s="113">
        <f>F32*G32</f>
        <v>0</v>
      </c>
      <c r="I32" s="29">
        <f>H32*1.21</f>
        <v>0</v>
      </c>
    </row>
    <row r="33" spans="2:9" x14ac:dyDescent="0.3">
      <c r="B33" s="279" t="s">
        <v>3113</v>
      </c>
      <c r="C33" s="4" t="s">
        <v>2993</v>
      </c>
      <c r="D33" s="201" t="s">
        <v>3077</v>
      </c>
      <c r="E33" s="24" t="s">
        <v>41</v>
      </c>
      <c r="F33" s="27">
        <v>1</v>
      </c>
      <c r="G33" s="27"/>
      <c r="H33" s="113">
        <f>F33*G33</f>
        <v>0</v>
      </c>
      <c r="I33" s="29">
        <f>H33*1.21</f>
        <v>0</v>
      </c>
    </row>
    <row r="34" spans="2:9" x14ac:dyDescent="0.3">
      <c r="B34" s="280"/>
      <c r="C34" s="188" t="s">
        <v>3011</v>
      </c>
      <c r="D34" s="57" t="s">
        <v>3012</v>
      </c>
      <c r="E34" s="57"/>
      <c r="F34" s="57"/>
      <c r="G34" s="57"/>
      <c r="H34" s="58">
        <f>SUM(H35:H36)</f>
        <v>0</v>
      </c>
      <c r="I34" s="59">
        <f>SUM(I35:I36)</f>
        <v>0</v>
      </c>
    </row>
    <row r="35" spans="2:9" x14ac:dyDescent="0.3">
      <c r="B35" s="279" t="s">
        <v>3114</v>
      </c>
      <c r="C35" s="4" t="s">
        <v>2994</v>
      </c>
      <c r="D35" s="302" t="s">
        <v>3078</v>
      </c>
      <c r="E35" s="24" t="s">
        <v>41</v>
      </c>
      <c r="F35" s="27">
        <v>1</v>
      </c>
      <c r="G35" s="27"/>
      <c r="H35" s="113">
        <f t="shared" ref="H35:H36" si="10">F35*G35</f>
        <v>0</v>
      </c>
      <c r="I35" s="29">
        <f t="shared" ref="I35:I36" si="11">H35*1.21</f>
        <v>0</v>
      </c>
    </row>
    <row r="36" spans="2:9" x14ac:dyDescent="0.3">
      <c r="B36" s="279" t="s">
        <v>3115</v>
      </c>
      <c r="C36" s="4" t="s">
        <v>2995</v>
      </c>
      <c r="D36" s="300" t="s">
        <v>3226</v>
      </c>
      <c r="E36" s="24" t="s">
        <v>41</v>
      </c>
      <c r="F36" s="27">
        <v>1</v>
      </c>
      <c r="G36" s="27"/>
      <c r="H36" s="113">
        <f t="shared" si="10"/>
        <v>0</v>
      </c>
      <c r="I36" s="29">
        <f t="shared" si="11"/>
        <v>0</v>
      </c>
    </row>
    <row r="37" spans="2:9" x14ac:dyDescent="0.3">
      <c r="B37" s="280"/>
      <c r="C37" s="188"/>
      <c r="D37" s="133"/>
      <c r="E37" s="133"/>
      <c r="F37" s="133"/>
      <c r="G37" s="133"/>
      <c r="H37" s="189">
        <f>SUM(H38:H49)</f>
        <v>0</v>
      </c>
      <c r="I37" s="269">
        <f>SUM(I38:I49)</f>
        <v>0</v>
      </c>
    </row>
    <row r="38" spans="2:9" x14ac:dyDescent="0.3">
      <c r="B38" s="279" t="s">
        <v>3116</v>
      </c>
      <c r="C38" s="4" t="s">
        <v>3014</v>
      </c>
      <c r="D38" s="190" t="s">
        <v>3079</v>
      </c>
      <c r="E38" s="24" t="s">
        <v>41</v>
      </c>
      <c r="F38" s="27">
        <v>1</v>
      </c>
      <c r="G38" s="27"/>
      <c r="H38" s="27">
        <f>F38*G38</f>
        <v>0</v>
      </c>
      <c r="I38" s="29">
        <f>H38*1.21</f>
        <v>0</v>
      </c>
    </row>
    <row r="39" spans="2:9" x14ac:dyDescent="0.3">
      <c r="B39" s="279" t="s">
        <v>3117</v>
      </c>
      <c r="C39" s="4" t="s">
        <v>3015</v>
      </c>
      <c r="D39" s="190" t="s">
        <v>3080</v>
      </c>
      <c r="E39" s="24" t="s">
        <v>41</v>
      </c>
      <c r="F39" s="27">
        <v>1</v>
      </c>
      <c r="G39" s="27"/>
      <c r="H39" s="113">
        <f t="shared" ref="H39:H40" si="12">F39*G39</f>
        <v>0</v>
      </c>
      <c r="I39" s="29">
        <f t="shared" ref="I39:I40" si="13">H39*1.21</f>
        <v>0</v>
      </c>
    </row>
    <row r="40" spans="2:9" x14ac:dyDescent="0.3">
      <c r="B40" s="279" t="s">
        <v>3118</v>
      </c>
      <c r="C40" s="4" t="s">
        <v>3016</v>
      </c>
      <c r="D40" s="190" t="s">
        <v>3081</v>
      </c>
      <c r="E40" s="24" t="s">
        <v>41</v>
      </c>
      <c r="F40" s="27">
        <v>1</v>
      </c>
      <c r="G40" s="27"/>
      <c r="H40" s="27">
        <f t="shared" si="12"/>
        <v>0</v>
      </c>
      <c r="I40" s="29">
        <f t="shared" si="13"/>
        <v>0</v>
      </c>
    </row>
    <row r="41" spans="2:9" x14ac:dyDescent="0.3">
      <c r="B41" s="279" t="s">
        <v>3119</v>
      </c>
      <c r="C41" s="199" t="s">
        <v>3090</v>
      </c>
      <c r="D41" s="183" t="s">
        <v>3082</v>
      </c>
      <c r="E41" s="24" t="s">
        <v>41</v>
      </c>
      <c r="F41" s="27">
        <v>1</v>
      </c>
      <c r="G41" s="27"/>
      <c r="H41" s="27">
        <f>F41*G41</f>
        <v>0</v>
      </c>
      <c r="I41" s="270">
        <f>H41*1.21</f>
        <v>0</v>
      </c>
    </row>
    <row r="42" spans="2:9" x14ac:dyDescent="0.3">
      <c r="B42" s="271"/>
      <c r="C42" s="176"/>
      <c r="D42" s="281" t="s">
        <v>3013</v>
      </c>
      <c r="E42" s="180"/>
      <c r="F42" s="174"/>
      <c r="G42" s="174"/>
      <c r="H42" s="174"/>
      <c r="I42" s="272"/>
    </row>
    <row r="43" spans="2:9" x14ac:dyDescent="0.3">
      <c r="B43" s="273"/>
      <c r="C43" s="176"/>
      <c r="D43" s="281" t="s">
        <v>2980</v>
      </c>
      <c r="E43" s="179"/>
      <c r="F43" s="179"/>
      <c r="G43" s="179"/>
      <c r="H43" s="179"/>
      <c r="I43" s="274"/>
    </row>
    <row r="44" spans="2:9" x14ac:dyDescent="0.3">
      <c r="B44" s="275"/>
      <c r="C44" s="176"/>
      <c r="D44" s="281" t="s">
        <v>2981</v>
      </c>
      <c r="E44" s="182"/>
      <c r="F44" s="182"/>
      <c r="G44" s="182"/>
      <c r="H44" s="182"/>
      <c r="I44" s="276"/>
    </row>
    <row r="45" spans="2:9" x14ac:dyDescent="0.3">
      <c r="B45" s="279" t="s">
        <v>3120</v>
      </c>
      <c r="C45" s="23" t="s">
        <v>3091</v>
      </c>
      <c r="D45" s="4" t="s">
        <v>3083</v>
      </c>
      <c r="E45" s="24" t="s">
        <v>41</v>
      </c>
      <c r="F45" s="27">
        <v>1</v>
      </c>
      <c r="G45" s="27"/>
      <c r="H45" s="113">
        <f t="shared" ref="H45:H47" si="14">F45*G45</f>
        <v>0</v>
      </c>
      <c r="I45" s="29">
        <f t="shared" ref="I45:I47" si="15">H45*1.21</f>
        <v>0</v>
      </c>
    </row>
    <row r="46" spans="2:9" x14ac:dyDescent="0.3">
      <c r="B46" s="279" t="s">
        <v>3121</v>
      </c>
      <c r="C46" s="23" t="s">
        <v>3092</v>
      </c>
      <c r="D46" s="190" t="s">
        <v>3234</v>
      </c>
      <c r="E46" s="24" t="s">
        <v>41</v>
      </c>
      <c r="F46" s="27">
        <v>1</v>
      </c>
      <c r="G46" s="27"/>
      <c r="H46" s="113">
        <f t="shared" si="14"/>
        <v>0</v>
      </c>
      <c r="I46" s="29">
        <f t="shared" si="15"/>
        <v>0</v>
      </c>
    </row>
    <row r="47" spans="2:9" x14ac:dyDescent="0.3">
      <c r="B47" s="279" t="s">
        <v>3122</v>
      </c>
      <c r="C47" s="23" t="s">
        <v>3093</v>
      </c>
      <c r="D47" s="190" t="s">
        <v>3084</v>
      </c>
      <c r="E47" s="24" t="s">
        <v>41</v>
      </c>
      <c r="F47" s="27">
        <v>1</v>
      </c>
      <c r="G47" s="27"/>
      <c r="H47" s="113">
        <f t="shared" si="14"/>
        <v>0</v>
      </c>
      <c r="I47" s="29">
        <f t="shared" si="15"/>
        <v>0</v>
      </c>
    </row>
    <row r="48" spans="2:9" x14ac:dyDescent="0.3">
      <c r="B48" s="279" t="s">
        <v>3123</v>
      </c>
      <c r="C48" s="23" t="s">
        <v>3094</v>
      </c>
      <c r="D48" s="190" t="s">
        <v>3085</v>
      </c>
      <c r="E48" s="24" t="s">
        <v>41</v>
      </c>
      <c r="F48" s="27">
        <v>1</v>
      </c>
      <c r="G48" s="27"/>
      <c r="H48" s="113">
        <f>F48*G48</f>
        <v>0</v>
      </c>
      <c r="I48" s="29">
        <f>H48*1.21</f>
        <v>0</v>
      </c>
    </row>
    <row r="49" spans="2:9" x14ac:dyDescent="0.3">
      <c r="B49" s="279" t="s">
        <v>3124</v>
      </c>
      <c r="C49" s="23" t="s">
        <v>3095</v>
      </c>
      <c r="D49" t="s">
        <v>3086</v>
      </c>
      <c r="E49" s="70" t="s">
        <v>41</v>
      </c>
      <c r="F49" s="113">
        <v>1</v>
      </c>
      <c r="G49" s="27"/>
      <c r="H49" s="113">
        <f>F49*G49</f>
        <v>0</v>
      </c>
      <c r="I49" s="115">
        <f>H49*1.21</f>
        <v>0</v>
      </c>
    </row>
    <row r="50" spans="2:9" ht="15" thickBot="1" x14ac:dyDescent="0.35">
      <c r="B50" s="282"/>
      <c r="C50" s="283"/>
      <c r="D50" s="151"/>
      <c r="E50" s="151"/>
      <c r="F50" s="151"/>
      <c r="G50" s="151"/>
      <c r="H50" s="153">
        <f>H7+H14+H20+H25+H28+H34+H37</f>
        <v>0</v>
      </c>
      <c r="I50" s="153">
        <f>I7+I14+I20+I25+I28+I34+I37</f>
        <v>0</v>
      </c>
    </row>
    <row r="51" spans="2:9" x14ac:dyDescent="0.3">
      <c r="H51" s="127"/>
      <c r="I51" s="127"/>
    </row>
  </sheetData>
  <sheetProtection algorithmName="SHA-512" hashValue="21FPbwAEY5gwQlT/UZhEQvH02tTnG9IHoA95r2oelvA/TgJp/NLlck3hEzVdYQhVvXkAj68HtcGQ9Ou9IrmPJw==" saltValue="lgBptRI0c4uuA1n1Pt600w==" spinCount="100000" sheet="1" objects="1" scenarios="1"/>
  <mergeCells count="14">
    <mergeCell ref="B5:F5"/>
    <mergeCell ref="H5:I5"/>
    <mergeCell ref="B1:C1"/>
    <mergeCell ref="B2:C2"/>
    <mergeCell ref="B3:C3"/>
    <mergeCell ref="B4:C4"/>
    <mergeCell ref="D1:F1"/>
    <mergeCell ref="G1:I1"/>
    <mergeCell ref="D2:F2"/>
    <mergeCell ref="G2:I2"/>
    <mergeCell ref="D3:F3"/>
    <mergeCell ref="G3:I3"/>
    <mergeCell ref="D4:F4"/>
    <mergeCell ref="G4:I4"/>
  </mergeCells>
  <phoneticPr fontId="25" type="noConversion"/>
  <pageMargins left="0.25" right="0.25" top="0.75" bottom="0.75" header="0.3" footer="0.3"/>
  <pageSetup paperSize="9"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DFC4C-ABAE-4766-9A0E-3D461C763225}">
  <sheetPr>
    <pageSetUpPr fitToPage="1"/>
  </sheetPr>
  <dimension ref="B1:I56"/>
  <sheetViews>
    <sheetView zoomScale="80" zoomScaleNormal="80" workbookViewId="0">
      <selection activeCell="G8" sqref="G8:G12"/>
    </sheetView>
  </sheetViews>
  <sheetFormatPr defaultRowHeight="14.4" x14ac:dyDescent="0.3"/>
  <cols>
    <col min="3" max="3" width="19.44140625" customWidth="1"/>
    <col min="4" max="4" width="69.5546875" customWidth="1"/>
    <col min="7" max="7" width="13.33203125" customWidth="1"/>
    <col min="8" max="8" width="20.6640625" customWidth="1"/>
    <col min="9" max="9" width="27.88671875" customWidth="1"/>
  </cols>
  <sheetData>
    <row r="1" spans="2:9" x14ac:dyDescent="0.3">
      <c r="B1" s="362" t="s">
        <v>2973</v>
      </c>
      <c r="C1" s="363"/>
      <c r="D1" s="355" t="s">
        <v>2967</v>
      </c>
      <c r="E1" s="355"/>
      <c r="F1" s="355"/>
      <c r="G1" s="355"/>
      <c r="H1" s="355"/>
      <c r="I1" s="355"/>
    </row>
    <row r="2" spans="2:9" x14ac:dyDescent="0.3">
      <c r="B2" s="145" t="s">
        <v>3</v>
      </c>
      <c r="C2" s="146"/>
      <c r="D2" s="358" t="s">
        <v>2968</v>
      </c>
      <c r="E2" s="358"/>
      <c r="F2" s="358"/>
      <c r="G2" s="358"/>
      <c r="H2" s="358"/>
      <c r="I2" s="358"/>
    </row>
    <row r="3" spans="2:9" ht="15" customHeight="1" x14ac:dyDescent="0.3">
      <c r="B3" s="356" t="s">
        <v>3227</v>
      </c>
      <c r="C3" s="357"/>
      <c r="D3" s="358" t="s">
        <v>3213</v>
      </c>
      <c r="E3" s="358"/>
      <c r="F3" s="358"/>
      <c r="G3" s="358"/>
      <c r="H3" s="358"/>
      <c r="I3" s="358"/>
    </row>
    <row r="4" spans="2:9" ht="15" thickBot="1" x14ac:dyDescent="0.35">
      <c r="B4" s="360" t="s">
        <v>5</v>
      </c>
      <c r="C4" s="361"/>
      <c r="D4" s="349">
        <v>45407</v>
      </c>
      <c r="E4" s="349"/>
      <c r="F4" s="349"/>
      <c r="G4" s="349"/>
      <c r="H4" s="349"/>
      <c r="I4" s="349"/>
    </row>
    <row r="5" spans="2:9" x14ac:dyDescent="0.3">
      <c r="B5" s="350"/>
      <c r="C5" s="351"/>
      <c r="D5" s="351"/>
      <c r="E5" s="351"/>
      <c r="F5" s="351"/>
      <c r="G5" s="154"/>
      <c r="H5" s="351" t="s">
        <v>28</v>
      </c>
      <c r="I5" s="352"/>
    </row>
    <row r="6" spans="2:9" ht="29.4" thickBot="1" x14ac:dyDescent="0.35">
      <c r="B6" s="155" t="s">
        <v>29</v>
      </c>
      <c r="C6" s="156" t="s">
        <v>30</v>
      </c>
      <c r="D6" s="156" t="s">
        <v>32</v>
      </c>
      <c r="E6" s="156" t="s">
        <v>33</v>
      </c>
      <c r="F6" s="156" t="s">
        <v>34</v>
      </c>
      <c r="G6" s="156" t="s">
        <v>2966</v>
      </c>
      <c r="H6" s="156" t="s">
        <v>37</v>
      </c>
      <c r="I6" s="157" t="s">
        <v>38</v>
      </c>
    </row>
    <row r="7" spans="2:9" ht="15" thickTop="1" x14ac:dyDescent="0.3">
      <c r="B7" s="284" t="s">
        <v>2962</v>
      </c>
      <c r="C7" s="186"/>
      <c r="D7" s="186" t="s">
        <v>2964</v>
      </c>
      <c r="E7" s="186"/>
      <c r="F7" s="186"/>
      <c r="G7" s="186"/>
      <c r="H7" s="186"/>
      <c r="I7" s="200"/>
    </row>
    <row r="8" spans="2:9" x14ac:dyDescent="0.3">
      <c r="B8" s="261" t="s">
        <v>3189</v>
      </c>
      <c r="C8" s="23"/>
      <c r="D8" s="25" t="s">
        <v>2677</v>
      </c>
      <c r="E8" s="24" t="s">
        <v>41</v>
      </c>
      <c r="F8" s="27">
        <v>1</v>
      </c>
      <c r="G8" s="27"/>
      <c r="H8" s="27">
        <f>F8*G8</f>
        <v>0</v>
      </c>
      <c r="I8" s="29">
        <f>H8*1.21</f>
        <v>0</v>
      </c>
    </row>
    <row r="9" spans="2:9" x14ac:dyDescent="0.3">
      <c r="B9" s="261" t="s">
        <v>3190</v>
      </c>
      <c r="C9" s="23"/>
      <c r="D9" s="25" t="s">
        <v>2678</v>
      </c>
      <c r="E9" s="24" t="s">
        <v>41</v>
      </c>
      <c r="F9" s="27">
        <v>1</v>
      </c>
      <c r="G9" s="27"/>
      <c r="H9" s="27">
        <f t="shared" ref="H9:H12" si="0">F9*G9</f>
        <v>0</v>
      </c>
      <c r="I9" s="29">
        <f>H9*1.21</f>
        <v>0</v>
      </c>
    </row>
    <row r="10" spans="2:9" x14ac:dyDescent="0.3">
      <c r="B10" s="261" t="s">
        <v>3191</v>
      </c>
      <c r="C10" s="23"/>
      <c r="D10" s="25" t="s">
        <v>2679</v>
      </c>
      <c r="E10" s="24" t="s">
        <v>41</v>
      </c>
      <c r="F10" s="27">
        <v>1</v>
      </c>
      <c r="G10" s="27"/>
      <c r="H10" s="27">
        <f t="shared" si="0"/>
        <v>0</v>
      </c>
      <c r="I10" s="29">
        <f t="shared" ref="I10" si="1">H10*1.21</f>
        <v>0</v>
      </c>
    </row>
    <row r="11" spans="2:9" x14ac:dyDescent="0.3">
      <c r="B11" s="261" t="s">
        <v>3204</v>
      </c>
      <c r="C11" s="23"/>
      <c r="D11" s="25" t="s">
        <v>3207</v>
      </c>
      <c r="E11" s="24" t="s">
        <v>41</v>
      </c>
      <c r="F11" s="27">
        <v>1</v>
      </c>
      <c r="G11" s="27"/>
      <c r="H11" s="27">
        <f t="shared" si="0"/>
        <v>0</v>
      </c>
      <c r="I11" s="29">
        <f t="shared" ref="I11" si="2">H11*1.21</f>
        <v>0</v>
      </c>
    </row>
    <row r="12" spans="2:9" x14ac:dyDescent="0.3">
      <c r="B12" s="364" t="s">
        <v>3205</v>
      </c>
      <c r="C12" s="367"/>
      <c r="D12" s="299" t="s">
        <v>3206</v>
      </c>
      <c r="E12" s="24" t="s">
        <v>1652</v>
      </c>
      <c r="F12" s="27">
        <v>120</v>
      </c>
      <c r="G12" s="27"/>
      <c r="H12" s="27">
        <f t="shared" si="0"/>
        <v>0</v>
      </c>
      <c r="I12" s="29">
        <f t="shared" ref="I12" si="3">H12*1.21</f>
        <v>0</v>
      </c>
    </row>
    <row r="13" spans="2:9" x14ac:dyDescent="0.3">
      <c r="B13" s="365"/>
      <c r="C13" s="367"/>
      <c r="D13" s="25" t="s">
        <v>3219</v>
      </c>
      <c r="E13" s="368"/>
      <c r="F13" s="369"/>
      <c r="G13" s="369"/>
      <c r="H13" s="369"/>
      <c r="I13" s="370"/>
    </row>
    <row r="14" spans="2:9" x14ac:dyDescent="0.3">
      <c r="B14" s="365"/>
      <c r="C14" s="367"/>
      <c r="D14" s="25" t="s">
        <v>3220</v>
      </c>
      <c r="E14" s="371"/>
      <c r="F14" s="372"/>
      <c r="G14" s="372"/>
      <c r="H14" s="372"/>
      <c r="I14" s="373"/>
    </row>
    <row r="15" spans="2:9" x14ac:dyDescent="0.3">
      <c r="B15" s="366"/>
      <c r="C15" s="367"/>
      <c r="D15" s="25" t="s">
        <v>3221</v>
      </c>
      <c r="E15" s="374"/>
      <c r="F15" s="375"/>
      <c r="G15" s="375"/>
      <c r="H15" s="375"/>
      <c r="I15" s="376"/>
    </row>
    <row r="16" spans="2:9" ht="15" thickBot="1" x14ac:dyDescent="0.35">
      <c r="B16" s="150"/>
      <c r="C16" s="151"/>
      <c r="D16" s="151" t="s">
        <v>42</v>
      </c>
      <c r="E16" s="151"/>
      <c r="F16" s="151"/>
      <c r="G16" s="196"/>
      <c r="H16" s="196">
        <f>SUM(H8:H12)</f>
        <v>0</v>
      </c>
      <c r="I16" s="293">
        <f>SUM(I8:I12)</f>
        <v>0</v>
      </c>
    </row>
    <row r="46" spans="2:9" x14ac:dyDescent="0.3">
      <c r="B46" s="180"/>
      <c r="C46" s="176"/>
      <c r="D46" s="256"/>
      <c r="E46" s="257"/>
      <c r="F46" s="174"/>
      <c r="G46" s="174"/>
      <c r="H46" s="174"/>
      <c r="I46" s="174"/>
    </row>
    <row r="47" spans="2:9" x14ac:dyDescent="0.3">
      <c r="B47" s="180"/>
      <c r="C47" s="176"/>
      <c r="D47" s="179"/>
      <c r="E47" s="257"/>
      <c r="F47" s="174"/>
      <c r="G47" s="174"/>
      <c r="H47" s="174"/>
      <c r="I47" s="174"/>
    </row>
    <row r="48" spans="2:9" x14ac:dyDescent="0.3">
      <c r="B48" s="180"/>
      <c r="C48" s="176"/>
      <c r="D48" s="258"/>
      <c r="E48" s="258"/>
      <c r="F48" s="258"/>
      <c r="G48" s="258"/>
      <c r="H48" s="258"/>
      <c r="I48" s="258"/>
    </row>
    <row r="49" spans="2:9" x14ac:dyDescent="0.3">
      <c r="B49" s="180"/>
      <c r="C49" s="176"/>
      <c r="D49" s="258"/>
      <c r="E49" s="258"/>
      <c r="F49" s="258"/>
      <c r="G49" s="258"/>
      <c r="H49" s="258"/>
      <c r="I49" s="258"/>
    </row>
    <row r="56" spans="2:9" x14ac:dyDescent="0.3">
      <c r="H56" s="127"/>
      <c r="I56" s="127"/>
    </row>
  </sheetData>
  <sheetProtection algorithmName="SHA-512" hashValue="hZJ3GOMiEM4EoLUdWOa4Pvov4oHMVFZv0KoJlhysdzOj+QxyJTiCNOoR5urD8NTPL0KdfFeS9GrNdyMT1WxCJA==" saltValue="gQ699j87BchUUG6UqxWs4w==" spinCount="100000" sheet="1" objects="1" scenarios="1"/>
  <mergeCells count="16">
    <mergeCell ref="B12:B15"/>
    <mergeCell ref="C12:C15"/>
    <mergeCell ref="E13:I15"/>
    <mergeCell ref="B4:C4"/>
    <mergeCell ref="B5:F5"/>
    <mergeCell ref="H5:I5"/>
    <mergeCell ref="D4:F4"/>
    <mergeCell ref="G4:I4"/>
    <mergeCell ref="B1:C1"/>
    <mergeCell ref="D1:F1"/>
    <mergeCell ref="B3:C3"/>
    <mergeCell ref="D3:F3"/>
    <mergeCell ref="G1:I1"/>
    <mergeCell ref="D2:F2"/>
    <mergeCell ref="G2:I2"/>
    <mergeCell ref="G3:I3"/>
  </mergeCells>
  <phoneticPr fontId="25" type="noConversion"/>
  <pageMargins left="0.25" right="0.25" top="0.75" bottom="0.75" header="0.3" footer="0.3"/>
  <pageSetup paperSize="9"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38FF2-72E5-439F-AE4D-D32F2CDB7B48}">
  <sheetPr>
    <pageSetUpPr fitToPage="1"/>
  </sheetPr>
  <dimension ref="B1:N20"/>
  <sheetViews>
    <sheetView zoomScale="80" zoomScaleNormal="80" workbookViewId="0">
      <selection activeCell="H8" sqref="H8:H11"/>
    </sheetView>
  </sheetViews>
  <sheetFormatPr defaultColWidth="8.88671875" defaultRowHeight="14.4" x14ac:dyDescent="0.3"/>
  <cols>
    <col min="3" max="3" width="23.6640625" customWidth="1"/>
    <col min="4" max="4" width="15" customWidth="1"/>
    <col min="5" max="5" width="57.109375" customWidth="1"/>
    <col min="6" max="6" width="9.88671875" customWidth="1"/>
    <col min="7" max="8" width="13.109375" customWidth="1"/>
    <col min="9" max="9" width="15.88671875" customWidth="1"/>
    <col min="10" max="10" width="17.44140625" customWidth="1"/>
  </cols>
  <sheetData>
    <row r="1" spans="2:14" x14ac:dyDescent="0.3">
      <c r="B1" s="353" t="s">
        <v>1</v>
      </c>
      <c r="C1" s="354"/>
      <c r="D1" s="387" t="s">
        <v>2967</v>
      </c>
      <c r="E1" s="355"/>
      <c r="F1" s="355"/>
      <c r="G1" s="355"/>
      <c r="H1" s="147"/>
      <c r="I1" s="388"/>
      <c r="J1" s="389"/>
    </row>
    <row r="2" spans="2:14" x14ac:dyDescent="0.3">
      <c r="B2" s="356" t="s">
        <v>3</v>
      </c>
      <c r="C2" s="357"/>
      <c r="D2" s="384" t="s">
        <v>2968</v>
      </c>
      <c r="E2" s="358"/>
      <c r="F2" s="358"/>
      <c r="G2" s="358"/>
      <c r="H2" s="148"/>
      <c r="I2" s="381"/>
      <c r="J2" s="382"/>
    </row>
    <row r="3" spans="2:14" ht="28.2" customHeight="1" x14ac:dyDescent="0.3">
      <c r="B3" s="385" t="s">
        <v>3227</v>
      </c>
      <c r="C3" s="386"/>
      <c r="D3" s="383" t="s">
        <v>3217</v>
      </c>
      <c r="E3" s="358"/>
      <c r="F3" s="358"/>
      <c r="G3" s="358"/>
      <c r="H3" s="159"/>
      <c r="I3" s="381"/>
      <c r="J3" s="382"/>
    </row>
    <row r="4" spans="2:14" ht="15" thickBot="1" x14ac:dyDescent="0.35">
      <c r="B4" s="360" t="s">
        <v>5</v>
      </c>
      <c r="C4" s="361"/>
      <c r="D4" s="160" t="s">
        <v>2974</v>
      </c>
      <c r="E4" s="379"/>
      <c r="F4" s="379"/>
      <c r="G4" s="379"/>
      <c r="H4" s="379"/>
      <c r="I4" s="379"/>
      <c r="J4" s="380"/>
    </row>
    <row r="5" spans="2:14" x14ac:dyDescent="0.3">
      <c r="B5" s="350"/>
      <c r="C5" s="351"/>
      <c r="D5" s="351"/>
      <c r="E5" s="351"/>
      <c r="F5" s="351"/>
      <c r="G5" s="351"/>
      <c r="H5" s="154"/>
      <c r="I5" s="377" t="s">
        <v>28</v>
      </c>
      <c r="J5" s="378"/>
    </row>
    <row r="6" spans="2:14" ht="29.4" thickBot="1" x14ac:dyDescent="0.35">
      <c r="B6" s="155" t="s">
        <v>29</v>
      </c>
      <c r="C6" s="156" t="s">
        <v>30</v>
      </c>
      <c r="D6" s="156" t="s">
        <v>31</v>
      </c>
      <c r="E6" s="156" t="s">
        <v>32</v>
      </c>
      <c r="F6" s="156" t="s">
        <v>33</v>
      </c>
      <c r="G6" s="156" t="s">
        <v>34</v>
      </c>
      <c r="H6" s="156" t="s">
        <v>2966</v>
      </c>
      <c r="I6" s="156" t="s">
        <v>37</v>
      </c>
      <c r="J6" s="157" t="s">
        <v>38</v>
      </c>
      <c r="K6" s="16"/>
      <c r="L6" s="16"/>
      <c r="M6" s="16"/>
      <c r="N6" s="16"/>
    </row>
    <row r="7" spans="2:14" ht="15" thickTop="1" x14ac:dyDescent="0.3">
      <c r="B7" s="284" t="s">
        <v>3062</v>
      </c>
      <c r="C7" s="186"/>
      <c r="D7" s="186"/>
      <c r="E7" s="186" t="s">
        <v>3131</v>
      </c>
      <c r="F7" s="186"/>
      <c r="G7" s="186"/>
      <c r="H7" s="186"/>
      <c r="I7" s="186"/>
      <c r="J7" s="200"/>
      <c r="K7" s="16"/>
      <c r="L7" s="16"/>
      <c r="M7" s="16"/>
      <c r="N7" s="16"/>
    </row>
    <row r="8" spans="2:14" x14ac:dyDescent="0.3">
      <c r="B8" s="261" t="s">
        <v>3125</v>
      </c>
      <c r="C8" s="23"/>
      <c r="D8" s="24"/>
      <c r="E8" s="25" t="s">
        <v>3214</v>
      </c>
      <c r="F8" s="26" t="s">
        <v>41</v>
      </c>
      <c r="G8" s="27">
        <v>1</v>
      </c>
      <c r="H8" s="27"/>
      <c r="I8" s="113">
        <f>G8*H8</f>
        <v>0</v>
      </c>
      <c r="J8" s="29">
        <f>I8*1.21</f>
        <v>0</v>
      </c>
    </row>
    <row r="9" spans="2:14" x14ac:dyDescent="0.3">
      <c r="B9" s="261" t="s">
        <v>3126</v>
      </c>
      <c r="C9" s="23"/>
      <c r="D9" s="23"/>
      <c r="E9" s="25" t="s">
        <v>3215</v>
      </c>
      <c r="F9" s="26" t="s">
        <v>41</v>
      </c>
      <c r="G9" s="27">
        <v>1</v>
      </c>
      <c r="H9" s="27"/>
      <c r="I9" s="113">
        <f t="shared" ref="I9:I11" si="0">G9*H9</f>
        <v>0</v>
      </c>
      <c r="J9" s="29">
        <f>I9*1.21</f>
        <v>0</v>
      </c>
    </row>
    <row r="10" spans="2:14" x14ac:dyDescent="0.3">
      <c r="B10" s="261" t="s">
        <v>3127</v>
      </c>
      <c r="C10" s="23"/>
      <c r="D10" s="24"/>
      <c r="E10" s="25" t="s">
        <v>2965</v>
      </c>
      <c r="F10" s="26" t="s">
        <v>41</v>
      </c>
      <c r="G10" s="27">
        <v>1</v>
      </c>
      <c r="H10" s="27"/>
      <c r="I10" s="113">
        <f t="shared" si="0"/>
        <v>0</v>
      </c>
      <c r="J10" s="29">
        <f t="shared" ref="J10:J11" si="1">I10*1.21</f>
        <v>0</v>
      </c>
    </row>
    <row r="11" spans="2:14" x14ac:dyDescent="0.3">
      <c r="B11" s="261" t="s">
        <v>3128</v>
      </c>
      <c r="C11" s="23"/>
      <c r="D11" s="24"/>
      <c r="E11" s="25" t="s">
        <v>3218</v>
      </c>
      <c r="F11" s="26" t="s">
        <v>41</v>
      </c>
      <c r="G11" s="27">
        <v>1</v>
      </c>
      <c r="H11" s="27"/>
      <c r="I11" s="113">
        <f t="shared" si="0"/>
        <v>0</v>
      </c>
      <c r="J11" s="29">
        <f t="shared" si="1"/>
        <v>0</v>
      </c>
    </row>
    <row r="12" spans="2:14" ht="15" thickBot="1" x14ac:dyDescent="0.35">
      <c r="B12" s="150"/>
      <c r="C12" s="151"/>
      <c r="D12" s="151"/>
      <c r="E12" s="151" t="s">
        <v>42</v>
      </c>
      <c r="F12" s="151"/>
      <c r="G12" s="151"/>
      <c r="H12" s="151"/>
      <c r="I12" s="152">
        <f>SUBTOTAL(9,I8:I11)</f>
        <v>0</v>
      </c>
      <c r="J12" s="153">
        <f>SUBTOTAL(9,J8:J11)</f>
        <v>0</v>
      </c>
    </row>
    <row r="17" spans="8:10" x14ac:dyDescent="0.3">
      <c r="H17" s="174"/>
      <c r="I17" s="174"/>
      <c r="J17" s="174"/>
    </row>
    <row r="18" spans="8:10" x14ac:dyDescent="0.3">
      <c r="H18" s="174"/>
      <c r="I18" s="174"/>
      <c r="J18" s="174"/>
    </row>
    <row r="19" spans="8:10" x14ac:dyDescent="0.3">
      <c r="H19" s="174"/>
      <c r="I19" s="174"/>
      <c r="J19" s="174"/>
    </row>
    <row r="20" spans="8:10" x14ac:dyDescent="0.3">
      <c r="H20" s="174"/>
      <c r="I20" s="174"/>
      <c r="J20" s="174"/>
    </row>
  </sheetData>
  <sheetProtection algorithmName="SHA-512" hashValue="NzNl+t2o4BwXzQMIh3HB+rhVImH0LU4a/xLQWlyNgg5mR03dXMs6qMAiGpn/B9PC0IwPW1t3ipjkuQXcqM2V7g==" saltValue="dzriJD4WPEdqOA4A0qA7sQ==" spinCount="100000" sheet="1" objects="1" scenarios="1"/>
  <mergeCells count="13">
    <mergeCell ref="B4:C4"/>
    <mergeCell ref="B1:C1"/>
    <mergeCell ref="I5:J5"/>
    <mergeCell ref="E4:J4"/>
    <mergeCell ref="I2:J2"/>
    <mergeCell ref="D3:G3"/>
    <mergeCell ref="D2:G2"/>
    <mergeCell ref="B2:C2"/>
    <mergeCell ref="B3:C3"/>
    <mergeCell ref="D1:G1"/>
    <mergeCell ref="I3:J3"/>
    <mergeCell ref="I1:J1"/>
    <mergeCell ref="B5:G5"/>
  </mergeCells>
  <phoneticPr fontId="25" type="noConversion"/>
  <pageMargins left="0.25" right="0.25" top="0.75" bottom="0.75" header="0.3" footer="0.3"/>
  <pageSetup paperSize="9" scale="7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B908E-6437-4BA3-87DE-11D183B628BA}">
  <sheetPr>
    <pageSetUpPr fitToPage="1"/>
  </sheetPr>
  <dimension ref="B1:J10"/>
  <sheetViews>
    <sheetView zoomScale="80" zoomScaleNormal="80" workbookViewId="0">
      <selection activeCell="I8" sqref="I8:I9"/>
    </sheetView>
  </sheetViews>
  <sheetFormatPr defaultRowHeight="14.4" x14ac:dyDescent="0.3"/>
  <cols>
    <col min="4" max="4" width="11.6640625" customWidth="1"/>
    <col min="5" max="5" width="33" customWidth="1"/>
    <col min="6" max="6" width="30.6640625" customWidth="1"/>
    <col min="8" max="8" width="13.33203125" customWidth="1"/>
    <col min="9" max="9" width="22.88671875" customWidth="1"/>
    <col min="10" max="10" width="24.44140625" customWidth="1"/>
  </cols>
  <sheetData>
    <row r="1" spans="2:10" x14ac:dyDescent="0.3">
      <c r="B1" s="362" t="s">
        <v>2973</v>
      </c>
      <c r="C1" s="363"/>
      <c r="D1" s="355" t="s">
        <v>2967</v>
      </c>
      <c r="E1" s="355"/>
      <c r="F1" s="355"/>
      <c r="G1" s="355"/>
      <c r="H1" s="355"/>
      <c r="I1" s="355"/>
      <c r="J1" s="163"/>
    </row>
    <row r="2" spans="2:10" x14ac:dyDescent="0.3">
      <c r="B2" s="145" t="s">
        <v>3</v>
      </c>
      <c r="C2" s="146"/>
      <c r="D2" s="358" t="s">
        <v>2968</v>
      </c>
      <c r="E2" s="358"/>
      <c r="F2" s="358"/>
      <c r="G2" s="358"/>
      <c r="H2" s="358"/>
      <c r="I2" s="358"/>
      <c r="J2" s="163"/>
    </row>
    <row r="3" spans="2:10" ht="12.6" customHeight="1" x14ac:dyDescent="0.3">
      <c r="B3" s="356" t="s">
        <v>3227</v>
      </c>
      <c r="C3" s="357"/>
      <c r="D3" s="358" t="s">
        <v>2952</v>
      </c>
      <c r="E3" s="358"/>
      <c r="F3" s="358"/>
      <c r="G3" s="358"/>
      <c r="H3" s="358"/>
      <c r="I3" s="358"/>
      <c r="J3" s="163"/>
    </row>
    <row r="4" spans="2:10" ht="15" thickBot="1" x14ac:dyDescent="0.35">
      <c r="B4" s="360" t="s">
        <v>5</v>
      </c>
      <c r="C4" s="361"/>
      <c r="D4" s="349">
        <v>45407</v>
      </c>
      <c r="E4" s="349"/>
      <c r="F4" s="349"/>
      <c r="G4" s="349"/>
      <c r="H4" s="349"/>
      <c r="I4" s="349"/>
      <c r="J4" s="163"/>
    </row>
    <row r="5" spans="2:10" x14ac:dyDescent="0.3">
      <c r="B5" s="350"/>
      <c r="C5" s="351"/>
      <c r="D5" s="351"/>
      <c r="E5" s="351"/>
      <c r="F5" s="351"/>
      <c r="G5" s="351"/>
      <c r="H5" s="154"/>
      <c r="I5" s="351" t="s">
        <v>28</v>
      </c>
      <c r="J5" s="352"/>
    </row>
    <row r="6" spans="2:10" ht="29.4" thickBot="1" x14ac:dyDescent="0.35">
      <c r="B6" s="155" t="s">
        <v>29</v>
      </c>
      <c r="C6" s="156" t="s">
        <v>30</v>
      </c>
      <c r="D6" s="156" t="s">
        <v>31</v>
      </c>
      <c r="E6" s="156" t="s">
        <v>32</v>
      </c>
      <c r="F6" s="156" t="s">
        <v>33</v>
      </c>
      <c r="G6" s="156" t="s">
        <v>34</v>
      </c>
      <c r="H6" s="156" t="s">
        <v>2966</v>
      </c>
      <c r="I6" s="156" t="s">
        <v>37</v>
      </c>
      <c r="J6" s="157" t="s">
        <v>38</v>
      </c>
    </row>
    <row r="7" spans="2:10" ht="15" thickTop="1" x14ac:dyDescent="0.3">
      <c r="B7" s="284" t="s">
        <v>2963</v>
      </c>
      <c r="C7" s="186"/>
      <c r="D7" s="186"/>
      <c r="E7" s="186" t="s">
        <v>2952</v>
      </c>
      <c r="F7" s="186"/>
      <c r="G7" s="186"/>
      <c r="H7" s="186"/>
      <c r="I7" s="186"/>
      <c r="J7" s="200"/>
    </row>
    <row r="8" spans="2:10" ht="41.4" x14ac:dyDescent="0.3">
      <c r="B8" s="261" t="s">
        <v>3129</v>
      </c>
      <c r="C8" s="23"/>
      <c r="D8" s="24"/>
      <c r="E8" s="25" t="s">
        <v>3216</v>
      </c>
      <c r="F8" s="26" t="s">
        <v>41</v>
      </c>
      <c r="G8" s="27">
        <v>1</v>
      </c>
      <c r="H8" s="27"/>
      <c r="I8" s="27"/>
      <c r="J8" s="29">
        <f>I8*1.21</f>
        <v>0</v>
      </c>
    </row>
    <row r="9" spans="2:10" x14ac:dyDescent="0.3">
      <c r="B9" s="261" t="s">
        <v>3130</v>
      </c>
      <c r="E9" s="4" t="s">
        <v>3208</v>
      </c>
      <c r="F9" s="26" t="s">
        <v>41</v>
      </c>
      <c r="G9" s="27">
        <v>1</v>
      </c>
      <c r="H9" s="27"/>
      <c r="I9" s="27"/>
      <c r="J9" s="29">
        <f>I9*1.21</f>
        <v>0</v>
      </c>
    </row>
    <row r="10" spans="2:10" ht="15" thickBot="1" x14ac:dyDescent="0.35">
      <c r="B10" s="150"/>
      <c r="C10" s="151"/>
      <c r="D10" s="151"/>
      <c r="E10" s="151" t="s">
        <v>42</v>
      </c>
      <c r="F10" s="151"/>
      <c r="G10" s="151"/>
      <c r="H10" s="151"/>
      <c r="I10" s="152">
        <f>SUBTOTAL(9,I8:I9)</f>
        <v>0</v>
      </c>
      <c r="J10" s="153">
        <f>SUBTOTAL(9,J8:J9)</f>
        <v>0</v>
      </c>
    </row>
  </sheetData>
  <sheetProtection algorithmName="SHA-512" hashValue="AWEXHHpIl0pVWmWGgqj4MNDWQ2qbNkiW1ygdkvCs2x8WHVU5Bwsi+Kj0SJgjvMRatgOaqz7yIu/PUWlhjG7ymA==" saltValue="Ftz/g1UaQdkZIsHvF6IwQw==" spinCount="100000" sheet="1" objects="1" scenarios="1"/>
  <mergeCells count="13">
    <mergeCell ref="B5:G5"/>
    <mergeCell ref="I5:J5"/>
    <mergeCell ref="B1:C1"/>
    <mergeCell ref="D1:F1"/>
    <mergeCell ref="G1:I1"/>
    <mergeCell ref="D2:F2"/>
    <mergeCell ref="G2:I2"/>
    <mergeCell ref="B3:C3"/>
    <mergeCell ref="D3:F3"/>
    <mergeCell ref="G3:I3"/>
    <mergeCell ref="B4:C4"/>
    <mergeCell ref="D4:F4"/>
    <mergeCell ref="G4:I4"/>
  </mergeCells>
  <phoneticPr fontId="25" type="noConversion"/>
  <pageMargins left="0.25" right="0.25" top="0.75" bottom="0.75" header="0.3" footer="0.3"/>
  <pageSetup paperSize="9"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37</vt:i4>
      </vt:variant>
      <vt:variant>
        <vt:lpstr>Pojmenované oblasti</vt:lpstr>
      </vt:variant>
      <vt:variant>
        <vt:i4>3</vt:i4>
      </vt:variant>
    </vt:vector>
  </HeadingPairs>
  <TitlesOfParts>
    <vt:vector size="40" baseType="lpstr">
      <vt:lpstr>Rekapitulace</vt:lpstr>
      <vt:lpstr>PS 01.1</vt:lpstr>
      <vt:lpstr>PS 01.2.</vt:lpstr>
      <vt:lpstr>PS 01.3</vt:lpstr>
      <vt:lpstr>PS 2</vt:lpstr>
      <vt:lpstr>PS 3</vt:lpstr>
      <vt:lpstr>PS 4</vt:lpstr>
      <vt:lpstr>PS 5</vt:lpstr>
      <vt:lpstr>PS 6</vt:lpstr>
      <vt:lpstr>SO 101.1</vt:lpstr>
      <vt:lpstr>SO 101.2</vt:lpstr>
      <vt:lpstr>SO 102.1</vt:lpstr>
      <vt:lpstr>SO 102.2</vt:lpstr>
      <vt:lpstr>SO301.1</vt:lpstr>
      <vt:lpstr>SO301.2</vt:lpstr>
      <vt:lpstr>SO 302</vt:lpstr>
      <vt:lpstr>SO 401.1</vt:lpstr>
      <vt:lpstr>SO 401.2</vt:lpstr>
      <vt:lpstr>SO 401.3</vt:lpstr>
      <vt:lpstr>SO 401.4</vt:lpstr>
      <vt:lpstr>SO 402.1 - EPS</vt:lpstr>
      <vt:lpstr>SO 402.2 - SSK</vt:lpstr>
      <vt:lpstr>SO 402.3 - TEL</vt:lpstr>
      <vt:lpstr>SO 402.4 - ACS + PZTS</vt:lpstr>
      <vt:lpstr>SO 402.5 - CCTV</vt:lpstr>
      <vt:lpstr>SO 402.6 - STA</vt:lpstr>
      <vt:lpstr>PS 01.1a</vt:lpstr>
      <vt:lpstr>PS 01.1b</vt:lpstr>
      <vt:lpstr>PS 01.1c</vt:lpstr>
      <vt:lpstr>PS 01.1e</vt:lpstr>
      <vt:lpstr>PS 01.2</vt:lpstr>
      <vt:lpstr>PS 01.4</vt:lpstr>
      <vt:lpstr>PS 04</vt:lpstr>
      <vt:lpstr>PS 05</vt:lpstr>
      <vt:lpstr>PS 06</vt:lpstr>
      <vt:lpstr>PS 07.1</vt:lpstr>
      <vt:lpstr>PS 07.2</vt:lpstr>
      <vt:lpstr>'PS 2'!Oblast_tisku</vt:lpstr>
      <vt:lpstr>'PS 3'!Oblast_tisku</vt:lpstr>
      <vt:lpstr>'PS 4'!Oblast_tisku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VESELÝ DOPRAVNÍ SIGNALIZACE, s.r.o.</dc:creator>
  <cp:lastModifiedBy>A02</cp:lastModifiedBy>
  <cp:lastPrinted>2025-08-13T08:07:50Z</cp:lastPrinted>
  <dcterms:created xsi:type="dcterms:W3CDTF">2015-06-05T18:19:34Z</dcterms:created>
  <dcterms:modified xsi:type="dcterms:W3CDTF">2025-08-13T08:08:17Z</dcterms:modified>
</cp:coreProperties>
</file>